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roton Drive\My files\Projetos\ObenTech\ObenPlatform\web\public\modelos\"/>
    </mc:Choice>
  </mc:AlternateContent>
  <xr:revisionPtr revIDLastSave="0" documentId="8_{18C5A21D-CF89-4530-B3DD-74790A030355}" xr6:coauthVersionLast="47" xr6:coauthVersionMax="47" xr10:uidLastSave="{00000000-0000-0000-0000-000000000000}"/>
  <bookViews>
    <workbookView xWindow="-28920" yWindow="15" windowWidth="29040" windowHeight="15840" xr2:uid="{FD9BD8C9-0EBD-44B9-BD53-481618227F9D}"/>
  </bookViews>
  <sheets>
    <sheet name="Painel" sheetId="1" r:id="rId1"/>
    <sheet name="Series" sheetId="2" r:id="rId2"/>
    <sheet name="Focus" sheetId="3" r:id="rId3"/>
  </sheets>
  <calcPr fullCalcOnLoad="1"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3" l="1" a="1"/>
  <c r="B5" i="2" a="1"/>
  <c r="H18" i="1"/>
  <c r="G18" i="1"/>
  <c r="F18" i="1"/>
  <c r="E18" i="1"/>
  <c r="F8" i="1" l="1" a="1"/>
  <c r="G8" i="1" s="1" a="1"/>
  <c r="E8" i="1" a="1"/>
  <c r="F7" i="1" a="1"/>
  <c r="G7" i="1" s="1" a="1"/>
  <c r="E7" i="1" a="1"/>
  <c r="E9" i="1" a="1"/>
  <c r="F9" i="1" a="1"/>
  <c r="G9" i="1" s="1" a="1"/>
  <c r="E10" i="1" a="1"/>
  <c r="F10" i="1" a="1"/>
  <c r="G10" i="1" s="1" a="1"/>
  <c r="E15" i="1" a="1"/>
  <c r="E11" i="1" a="1"/>
  <c r="E16" i="1" a="1"/>
  <c r="F11" i="1" a="1"/>
  <c r="G11" i="1" s="1" a="1"/>
  <c r="H21" i="1"/>
  <c r="H22" i="1"/>
  <c r="G21" i="1"/>
  <c r="G22" i="1"/>
  <c r="F21" i="1"/>
  <c r="F22" i="1"/>
  <c r="E21" i="1"/>
  <c r="E22" i="1"/>
  <c r="H19" i="1"/>
  <c r="H20" i="1"/>
  <c r="G19" i="1"/>
  <c r="G20" i="1"/>
  <c r="F19" i="1"/>
  <c r="F20" i="1"/>
  <c r="E19" i="1"/>
  <c r="E2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<sst xmlns="http://schemas.openxmlformats.org/spreadsheetml/2006/main" count="45" uniqueCount="41">
  <si>
    <t>fintay</t>
  </si>
  <si>
    <t>Painel macroeconômico</t>
  </si>
  <si>
    <t>Juros, inflação, câmbio e atividade, com as expectativas do mercado.</t>
  </si>
  <si>
    <t>Desde</t>
  </si>
  <si>
    <t>Data inicial do histórico. Clique em Fintay &gt; Atualizar dados depois de mudar.</t>
  </si>
  <si>
    <t>Indicadores</t>
  </si>
  <si>
    <t>Código</t>
  </si>
  <si>
    <t>Último valor</t>
  </si>
  <si>
    <t>Data</t>
  </si>
  <si>
    <t>Há 12 meses</t>
  </si>
  <si>
    <t>Selic meta (% a.a.)</t>
  </si>
  <si>
    <t>IPCA no mês (%)</t>
  </si>
  <si>
    <t>Dólar comercial, venda (R$)</t>
  </si>
  <si>
    <t>IBC-Br, dessazonalizado</t>
  </si>
  <si>
    <t>IGP-M no mês (%)</t>
  </si>
  <si>
    <t>Os códigos são do Sistema Gerenciador de Séries do Banco Central e podem ser trocados por outros. Cada série ocupa duas colunas na aba Series.</t>
  </si>
  <si>
    <t>Inflação acumulada em 12 meses</t>
  </si>
  <si>
    <t>IPCA</t>
  </si>
  <si>
    <t>IGP-M</t>
  </si>
  <si>
    <t>Composição dos últimos 12 meses da série mensal.</t>
  </si>
  <si>
    <t>Expectativas do mercado (mediana Focus)</t>
  </si>
  <si>
    <t>IPCA (%)</t>
  </si>
  <si>
    <t>Selic no fim do ano (% a.a.)</t>
  </si>
  <si>
    <t>Selic</t>
  </si>
  <si>
    <t>Câmbio no fim do ano (R$/US$)</t>
  </si>
  <si>
    <t>Câmbio</t>
  </si>
  <si>
    <t>PIB (% de crescimento)</t>
  </si>
  <si>
    <t>PIB Total</t>
  </si>
  <si>
    <t>Mediana das projeções coletadas pelo Banco Central na pesquisa Focus mais recente.</t>
  </si>
  <si>
    <t>Legenda</t>
  </si>
  <si>
    <t>Dados conectados</t>
  </si>
  <si>
    <t>Vêm da Fintay e mudam quando você clica em Fintay &gt; Atualizar dados.</t>
  </si>
  <si>
    <t>Suas entradas</t>
  </si>
  <si>
    <t>Ticker, datas e premissas. Atualizar os dados nunca sobrescreve estas células.</t>
  </si>
  <si>
    <t>Resultados</t>
  </si>
  <si>
    <t>Calculados a partir dos dados e das suas entradas.</t>
  </si>
  <si>
    <t>Séries do painel</t>
  </si>
  <si>
    <t>Histórico das séries escolhidas, lado a lado: data e valor de cada uma.</t>
  </si>
  <si>
    <t>Dados conectados. Não edite esta aba.</t>
  </si>
  <si>
    <t>Quadro Focus</t>
  </si>
  <si>
    <t>Estatísticas das projeções por indicador e 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</si>
</sst>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%;[Red]\-0.0%"/>
  </numFmts>
  <fonts count="10" x14ac:knownFonts="1">
    <font>
      <sz val="8"/>
      <color theme="1"/>
      <name val="Montserrat"/>
      <family val="2"/>
    </font>
    <font>
      <sz val="10"/>
      <color theme="1"/>
      <name val="Segoe UI"/>
      <family val="2"/>
    </font>
    <font>
      <b/>
      <sz val="10"/>
      <color rgb="FF4A9EE8"/>
      <name val="Segoe UI"/>
      <family val="2"/>
    </font>
    <font>
      <b/>
      <sz val="13"/>
      <color rgb="FFFFFFFF"/>
      <name val="Segoe UI"/>
      <family val="2"/>
    </font>
    <font>
      <sz val="10"/>
      <color rgb="FFAAB9CD"/>
      <name val="Segoe UI"/>
      <family val="2"/>
    </font>
    <font>
      <b/>
      <sz val="10"/>
      <color rgb="FF3C2D00"/>
      <name val="Segoe UI"/>
      <family val="2"/>
    </font>
    <font>
      <sz val="9"/>
      <color rgb="FF6E7887"/>
      <name val="Segoe UI"/>
      <family val="2"/>
    </font>
    <font>
      <b/>
      <sz val="10"/>
      <color rgb="FF2D7DD2"/>
      <name val="Segoe UI"/>
      <family val="2"/>
    </font>
    <font>
      <sz val="10"/>
      <color rgb="FF164682"/>
      <name val="Segoe UI"/>
      <family val="2"/>
    </font>
    <font>
      <sz val="10"/>
      <color rgb="FF14502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F1B2D"/>
        <bgColor indexed="64"/>
      </patternFill>
    </fill>
    <fill>
      <patternFill patternType="solid">
        <fgColor rgb="FFFFF4C2"/>
        <bgColor indexed="64"/>
      </patternFill>
    </fill>
    <fill>
      <patternFill patternType="solid">
        <fgColor rgb="FFDCEBFA"/>
        <bgColor indexed="64"/>
      </patternFill>
    </fill>
    <fill>
      <patternFill patternType="solid">
        <fgColor rgb="FFE2F2E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DCE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0" borderId="0" xfId="0" applyFont="1"/>
    <xf numFmtId="164" fontId="5" fillId="3" borderId="0" xfId="0" applyNumberFormat="1" applyFont="1" applyFill="1"/>
    <xf numFmtId="0" fontId="7" fillId="0" borderId="1" xfId="0" applyFont="1" applyBorder="1"/>
    <xf numFmtId="0" fontId="5" fillId="3" borderId="0" xfId="0" applyFont="1" applyFill="1"/>
    <xf numFmtId="1" fontId="5" fillId="3" borderId="0" xfId="0" applyNumberFormat="1" applyFont="1" applyFill="1"/>
    <xf numFmtId="0" fontId="8" fillId="4" borderId="0" xfId="0" applyFont="1" applyFill="1"/>
    <xf numFmtId="4" fontId="8" fillId="4" borderId="0" xfId="0" applyNumberFormat="1" applyFont="1" applyFill="1"/>
    <xf numFmtId="164" fontId="8" fillId="4" borderId="0" xfId="0" applyNumberFormat="1" applyFont="1" applyFill="1"/>
    <xf numFmtId="0" fontId="9" fillId="5" borderId="0" xfId="0" applyFont="1" applyFill="1"/>
    <xf numFmtId="4" fontId="9" fillId="5" borderId="0" xfId="0" applyNumberFormat="1" applyFont="1" applyFill="1"/>
    <xf numFmtId="165" fontId="9" fillId="5" borderId="0" xfId="0" applyNumberFormat="1" applyFont="1" applyFill="1"/>
    <xf numFmtId="1" fontId="7" fillId="0" borderId="1" xfId="0" applyNumberFormat="1" applyFont="1" applyBorder="1"/>
    <xf numFmtId="164" fontId="2" fillId="2" borderId="0" xfId="0" applyNumberFormat="1" applyFont="1" applyFill="1"/>
    <xf numFmtId="164" fontId="1" fillId="2" borderId="0" xfId="0" applyNumberFormat="1" applyFont="1" applyFill="1"/>
    <xf numFmtId="164" fontId="6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pt-BR"/>
              <a:t>Selic meta (% a.a.)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Painel!$B$7</c:f>
              <c:strCache>
                <c:ptCount val="1"/>
                <c:pt idx="0">
                  <c:v>Selic meta (% a.a.)</c:v>
                </c:pt>
              </c:strCache>
            </c:strRef>
          </c:tx>
          <c:marker>
            <c:symbol val="none"/>
          </c:marker>
          <c:cat>
            <c:numRef>
              <c:f>Series!$B$6:$B$3000</c:f>
              <c:numCache>
                <c:formatCode>m/d/yyyy</c:formatCode>
                <c:ptCount val="2995"/>
              </c:numCache>
            </c:numRef>
          </c:cat>
          <c:val>
            <c:numRef>
              <c:f>Series!$C$6:$C$3000</c:f>
              <c:numCache>
                <c:formatCode>General</c:formatCode>
                <c:ptCount val="299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9D-42CD-8D5B-C8F2B8BBA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3248399"/>
        <c:axId val="1066411071"/>
      </c:lineChart>
      <c:catAx>
        <c:axId val="1063248399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066411071"/>
        <c:crosses val="autoZero"/>
        <c:auto val="1"/>
        <c:lblAlgn val="ctr"/>
        <c:lblOffset val="100"/>
        <c:noMultiLvlLbl val="0"/>
      </c:catAx>
      <c:valAx>
        <c:axId val="106641107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63248399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777875</xdr:colOff>
      <xdr:row>4</xdr:row>
      <xdr:rowOff>41275</xdr:rowOff>
    </xdr:from>
    <xdr:to>
      <xdr:col>16</xdr:col>
      <xdr:colOff>219075</xdr:colOff>
      <xdr:row>20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522C8FB-7D31-9321-8F2B-047E0081A4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D8D7-07BB-4D90-BE0C-7989ABBF1BB9}">
  <dimension ref="A1:L29"/>
  <sheetViews>
    <sheetView showGridLines="0" tabSelected="1" workbookViewId="0"/>
  </sheetViews>
  <sheetFormatPr defaultRowHeight="14.25" x14ac:dyDescent="0.25"/>
  <cols>
    <col min="1" max="1" width="2.7109375" style="1" customWidth="1"/>
    <col min="2" max="2" width="34.7109375" style="1" customWidth="1"/>
    <col min="3" max="3" width="2.7109375" style="1" customWidth="1"/>
    <col min="4" max="10" width="13.7109375" style="1" customWidth="1"/>
    <col min="11" max="16384" width="9.140625" style="1"/>
  </cols>
  <sheetData>
    <row r="1" spans="1:12" ht="24" customHeight="1" x14ac:dyDescent="0.35">
      <c r="A1" s="2"/>
      <c r="B1" s="3" t="s">
        <v>0</v>
      </c>
      <c r="C1" s="4" t="s">
        <v>1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2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1" t="s">
        <v>3</v>
      </c>
      <c r="D4" s="7">
        <v>43466</v>
      </c>
      <c r="E4" s="6" t="s">
        <v>4</v>
      </c>
    </row>
    <row r="6" spans="1:12" x14ac:dyDescent="0.25">
      <c r="B6" s="8" t="s">
        <v>5</v>
      </c>
      <c r="D6" s="8" t="s">
        <v>6</v>
      </c>
      <c r="E6" s="8" t="s">
        <v>7</v>
      </c>
      <c r="F6" s="8" t="s">
        <v>8</v>
      </c>
      <c r="G6" s="8" t="s">
        <v>9</v>
      </c>
    </row>
    <row r="7" spans="1:12" x14ac:dyDescent="0.25">
      <c r="B7" s="1" t="s">
        <v>10</v>
      </c>
      <c r="D7" s="10">
        <v>432</v>
      </c>
      <c r="E7" s="12" t="str" cm="1">
        <f t="array" aca="1" ref="E7" ca="1">IFERROR(LOOKUP(2,1/ISNUMBER(INDEX(_xlfn.ANCHORARRAY(Series!$B$5),0,2)),INDEX(_xlfn.ANCHORARRAY(Series!$B$5),0,2)),"")</f>
        <v/>
      </c>
      <c r="F7" s="13" t="str" cm="1">
        <f t="array" aca="1" ref="F7" ca="1">IFERROR(LOOKUP(2,1/ISNUMBER(INDEX(_xlfn.ANCHORARRAY(Series!$B$5),0,2)),INDEX(_xlfn.ANCHORARRAY(Series!$B$5),0,1)),"")</f>
        <v/>
      </c>
      <c r="G7" s="15" t="str" cm="1">
        <f t="array" aca="1" ref="G7" ca="1">IFERROR(LOOKUP(2,1/((INDEX(_xlfn.ANCHORARRAY(Series!$B$5),0,1)&lt;=EDATE(F7,-12))*ISNUMBER(INDEX(_xlfn.ANCHORARRAY(Series!$B$5),0,2))),INDEX(_xlfn.ANCHORARRAY(Series!$B$5),0,2)),"")</f>
        <v/>
      </c>
    </row>
    <row r="8" spans="1:12" x14ac:dyDescent="0.25">
      <c r="B8" s="1" t="s">
        <v>11</v>
      </c>
      <c r="D8" s="10">
        <v>433</v>
      </c>
      <c r="E8" s="12" t="str" cm="1">
        <f t="array" aca="1" ref="E8" ca="1">IFERROR(LOOKUP(2,1/ISNUMBER(INDEX(_xlfn.ANCHORARRAY(Series!$B$5),0,4)),INDEX(_xlfn.ANCHORARRAY(Series!$B$5),0,4)),"")</f>
        <v/>
      </c>
      <c r="F8" s="13" t="str" cm="1">
        <f t="array" aca="1" ref="F8" ca="1">IFERROR(LOOKUP(2,1/ISNUMBER(INDEX(_xlfn.ANCHORARRAY(Series!$B$5),0,4)),INDEX(_xlfn.ANCHORARRAY(Series!$B$5),0,3)),"")</f>
        <v/>
      </c>
      <c r="G8" s="15" t="str" cm="1">
        <f t="array" aca="1" ref="G8" ca="1">IFERROR(LOOKUP(2,1/((INDEX(_xlfn.ANCHORARRAY(Series!$B$5),0,3)&lt;=EDATE(F8,-12))*ISNUMBER(INDEX(_xlfn.ANCHORARRAY(Series!$B$5),0,4))),INDEX(_xlfn.ANCHORARRAY(Series!$B$5),0,4)),"")</f>
        <v/>
      </c>
    </row>
    <row r="9" spans="1:12" x14ac:dyDescent="0.25">
      <c r="B9" s="1" t="s">
        <v>12</v>
      </c>
      <c r="D9" s="10">
        <v>1</v>
      </c>
      <c r="E9" s="12" t="str" cm="1">
        <f t="array" aca="1" ref="E9" ca="1">IFERROR(LOOKUP(2,1/ISNUMBER(INDEX(_xlfn.ANCHORARRAY(Series!$B$5),0,6)),INDEX(_xlfn.ANCHORARRAY(Series!$B$5),0,6)),"")</f>
        <v/>
      </c>
      <c r="F9" s="13" t="str" cm="1">
        <f t="array" aca="1" ref="F9" ca="1">IFERROR(LOOKUP(2,1/ISNUMBER(INDEX(_xlfn.ANCHORARRAY(Series!$B$5),0,6)),INDEX(_xlfn.ANCHORARRAY(Series!$B$5),0,5)),"")</f>
        <v/>
      </c>
      <c r="G9" s="15" t="str" cm="1">
        <f t="array" aca="1" ref="G9" ca="1">IFERROR(LOOKUP(2,1/((INDEX(_xlfn.ANCHORARRAY(Series!$B$5),0,5)&lt;=EDATE(F9,-12))*ISNUMBER(INDEX(_xlfn.ANCHORARRAY(Series!$B$5),0,6))),INDEX(_xlfn.ANCHORARRAY(Series!$B$5),0,6)),"")</f>
        <v/>
      </c>
    </row>
    <row r="10" spans="1:12" x14ac:dyDescent="0.25">
      <c r="B10" s="1" t="s">
        <v>13</v>
      </c>
      <c r="D10" s="10">
        <v>24364</v>
      </c>
      <c r="E10" s="12" t="str" cm="1">
        <f t="array" aca="1" ref="E10" ca="1">IFERROR(LOOKUP(2,1/ISNUMBER(INDEX(_xlfn.ANCHORARRAY(Series!$B$5),0,8)),INDEX(_xlfn.ANCHORARRAY(Series!$B$5),0,8)),"")</f>
        <v/>
      </c>
      <c r="F10" s="13" t="str" cm="1">
        <f t="array" aca="1" ref="F10" ca="1">IFERROR(LOOKUP(2,1/ISNUMBER(INDEX(_xlfn.ANCHORARRAY(Series!$B$5),0,8)),INDEX(_xlfn.ANCHORARRAY(Series!$B$5),0,7)),"")</f>
        <v/>
      </c>
      <c r="G10" s="15" t="str" cm="1">
        <f t="array" aca="1" ref="G10" ca="1">IFERROR(LOOKUP(2,1/((INDEX(_xlfn.ANCHORARRAY(Series!$B$5),0,7)&lt;=EDATE(F10,-12))*ISNUMBER(INDEX(_xlfn.ANCHORARRAY(Series!$B$5),0,8))),INDEX(_xlfn.ANCHORARRAY(Series!$B$5),0,8)),"")</f>
        <v/>
      </c>
    </row>
    <row r="11" spans="1:12" x14ac:dyDescent="0.25">
      <c r="B11" s="1" t="s">
        <v>14</v>
      </c>
      <c r="D11" s="10">
        <v>189</v>
      </c>
      <c r="E11" s="12" t="str" cm="1">
        <f t="array" aca="1" ref="E11" ca="1">IFERROR(LOOKUP(2,1/ISNUMBER(INDEX(_xlfn.ANCHORARRAY(Series!$B$5),0,10)),INDEX(_xlfn.ANCHORARRAY(Series!$B$5),0,10)),"")</f>
        <v/>
      </c>
      <c r="F11" s="13" t="str" cm="1">
        <f t="array" aca="1" ref="F11" ca="1">IFERROR(LOOKUP(2,1/ISNUMBER(INDEX(_xlfn.ANCHORARRAY(Series!$B$5),0,10)),INDEX(_xlfn.ANCHORARRAY(Series!$B$5),0,9)),"")</f>
        <v/>
      </c>
      <c r="G11" s="15" t="str" cm="1">
        <f t="array" aca="1" ref="G11" ca="1">IFERROR(LOOKUP(2,1/((INDEX(_xlfn.ANCHORARRAY(Series!$B$5),0,9)&lt;=EDATE(F11,-12))*ISNUMBER(INDEX(_xlfn.ANCHORARRAY(Series!$B$5),0,10))),INDEX(_xlfn.ANCHORARRAY(Series!$B$5),0,10)),"")</f>
        <v/>
      </c>
    </row>
    <row r="12" spans="1:12" x14ac:dyDescent="0.25">
      <c r="B12" s="6" t="s">
        <v>15</v>
      </c>
    </row>
    <row r="14" spans="1:12" x14ac:dyDescent="0.25">
      <c r="B14" s="8" t="s">
        <v>16</v>
      </c>
    </row>
    <row r="15" spans="1:12" x14ac:dyDescent="0.25">
      <c r="B15" s="1" t="s">
        <v>17</v>
      </c>
      <c r="E15" s="16" t="str" cm="1">
        <f t="array" aca="1" ref="E15" ca="1">IFERROR(_xlfn.LET(_xlpm.v,_xlfn._xlws.FILTER(INDEX(_xlfn.ANCHORARRAY(Series!$B$5),0,4),ISNUMBER(INDEX(_xlfn.ANCHORARRAY(Series!$B$5),0,4))),PRODUCT(1+_xlfn.TAKE(_xlpm.v,-12)/100)-1),"")</f>
        <v/>
      </c>
      <c r="F15" s="6" t="s">
        <v>19</v>
      </c>
    </row>
    <row r="16" spans="1:12" x14ac:dyDescent="0.25">
      <c r="B16" s="1" t="s">
        <v>18</v>
      </c>
      <c r="E16" s="16" t="str" cm="1">
        <f t="array" aca="1" ref="E16" ca="1">IFERROR(_xlfn.LET(_xlpm.v,_xlfn._xlws.FILTER(INDEX(_xlfn.ANCHORARRAY(Series!$B$5),0,10),ISNUMBER(INDEX(_xlfn.ANCHORARRAY(Series!$B$5),0,10))),PRODUCT(1+_xlfn.TAKE(_xlpm.v,-12)/100)-1),"")</f>
        <v/>
      </c>
    </row>
    <row r="18" spans="2:8" x14ac:dyDescent="0.25">
      <c r="B18" s="8" t="s">
        <v>20</v>
      </c>
      <c r="E18" s="17">
        <f ca="1">YEAR(TODAY())+0</f>
        <v>2026</v>
      </c>
      <c r="F18" s="17">
        <f ca="1">YEAR(TODAY())+1</f>
        <v>2027</v>
      </c>
      <c r="G18" s="17">
        <f ca="1">YEAR(TODAY())+2</f>
        <v>2028</v>
      </c>
      <c r="H18" s="17">
        <f ca="1">YEAR(TODAY())+3</f>
        <v>2029</v>
      </c>
    </row>
    <row r="19" spans="2:8" x14ac:dyDescent="0.25">
      <c r="B19" s="1" t="s">
        <v>21</v>
      </c>
      <c r="D19" s="6" t="s">
        <v>17</v>
      </c>
      <c r="E19" s="12" t="str">
        <f ca="1">IFERROR(INDEX(_xlfn.ANCHORARRAY(Focus!$B$5),MATCH($D19,INDEX(_xlfn.ANCHORARRAY(Focus!$B$5),0,1),0),MATCH("values."&amp;E$18&amp;".median",INDEX(_xlfn.ANCHORARRAY(Focus!$B$5),1,0),0)),"")</f>
        <v/>
      </c>
      <c r="F19" s="12" t="str">
        <f ca="1">IFERROR(INDEX(_xlfn.ANCHORARRAY(Focus!$B$5),MATCH($D19,INDEX(_xlfn.ANCHORARRAY(Focus!$B$5),0,1),0),MATCH("values."&amp;F$18&amp;".median",INDEX(_xlfn.ANCHORARRAY(Focus!$B$5),1,0),0)),"")</f>
        <v/>
      </c>
      <c r="G19" s="12" t="str">
        <f ca="1">IFERROR(INDEX(_xlfn.ANCHORARRAY(Focus!$B$5),MATCH($D19,INDEX(_xlfn.ANCHORARRAY(Focus!$B$5),0,1),0),MATCH("values."&amp;G$18&amp;".median",INDEX(_xlfn.ANCHORARRAY(Focus!$B$5),1,0),0)),"")</f>
        <v/>
      </c>
      <c r="H19" s="12" t="str">
        <f ca="1">IFERROR(INDEX(_xlfn.ANCHORARRAY(Focus!$B$5),MATCH($D19,INDEX(_xlfn.ANCHORARRAY(Focus!$B$5),0,1),0),MATCH("values."&amp;H$18&amp;".median",INDEX(_xlfn.ANCHORARRAY(Focus!$B$5),1,0),0)),"")</f>
        <v/>
      </c>
    </row>
    <row r="20" spans="2:8" x14ac:dyDescent="0.25">
      <c r="B20" s="1" t="s">
        <v>22</v>
      </c>
      <c r="D20" s="6" t="s">
        <v>23</v>
      </c>
      <c r="E20" s="12" t="str">
        <f ca="1">IFERROR(INDEX(_xlfn.ANCHORARRAY(Focus!$B$5),MATCH($D20,INDEX(_xlfn.ANCHORARRAY(Focus!$B$5),0,1),0),MATCH("values."&amp;E$18&amp;".median",INDEX(_xlfn.ANCHORARRAY(Focus!$B$5),1,0),0)),"")</f>
        <v/>
      </c>
      <c r="F20" s="12" t="str">
        <f ca="1">IFERROR(INDEX(_xlfn.ANCHORARRAY(Focus!$B$5),MATCH($D20,INDEX(_xlfn.ANCHORARRAY(Focus!$B$5),0,1),0),MATCH("values."&amp;F$18&amp;".median",INDEX(_xlfn.ANCHORARRAY(Focus!$B$5),1,0),0)),"")</f>
        <v/>
      </c>
      <c r="G20" s="12" t="str">
        <f ca="1">IFERROR(INDEX(_xlfn.ANCHORARRAY(Focus!$B$5),MATCH($D20,INDEX(_xlfn.ANCHORARRAY(Focus!$B$5),0,1),0),MATCH("values."&amp;G$18&amp;".median",INDEX(_xlfn.ANCHORARRAY(Focus!$B$5),1,0),0)),"")</f>
        <v/>
      </c>
      <c r="H20" s="12" t="str">
        <f ca="1">IFERROR(INDEX(_xlfn.ANCHORARRAY(Focus!$B$5),MATCH($D20,INDEX(_xlfn.ANCHORARRAY(Focus!$B$5),0,1),0),MATCH("values."&amp;H$18&amp;".median",INDEX(_xlfn.ANCHORARRAY(Focus!$B$5),1,0),0)),"")</f>
        <v/>
      </c>
    </row>
    <row r="21" spans="2:8" x14ac:dyDescent="0.25">
      <c r="B21" s="1" t="s">
        <v>24</v>
      </c>
      <c r="D21" s="6" t="s">
        <v>25</v>
      </c>
      <c r="E21" s="12" t="str">
        <f ca="1">IFERROR(INDEX(_xlfn.ANCHORARRAY(Focus!$B$5),MATCH($D21,INDEX(_xlfn.ANCHORARRAY(Focus!$B$5),0,1),0),MATCH("values."&amp;E$18&amp;".median",INDEX(_xlfn.ANCHORARRAY(Focus!$B$5),1,0),0)),"")</f>
        <v/>
      </c>
      <c r="F21" s="12" t="str">
        <f ca="1">IFERROR(INDEX(_xlfn.ANCHORARRAY(Focus!$B$5),MATCH($D21,INDEX(_xlfn.ANCHORARRAY(Focus!$B$5),0,1),0),MATCH("values."&amp;F$18&amp;".median",INDEX(_xlfn.ANCHORARRAY(Focus!$B$5),1,0),0)),"")</f>
        <v/>
      </c>
      <c r="G21" s="12" t="str">
        <f ca="1">IFERROR(INDEX(_xlfn.ANCHORARRAY(Focus!$B$5),MATCH($D21,INDEX(_xlfn.ANCHORARRAY(Focus!$B$5),0,1),0),MATCH("values."&amp;G$18&amp;".median",INDEX(_xlfn.ANCHORARRAY(Focus!$B$5),1,0),0)),"")</f>
        <v/>
      </c>
      <c r="H21" s="12" t="str">
        <f ca="1">IFERROR(INDEX(_xlfn.ANCHORARRAY(Focus!$B$5),MATCH($D21,INDEX(_xlfn.ANCHORARRAY(Focus!$B$5),0,1),0),MATCH("values."&amp;H$18&amp;".median",INDEX(_xlfn.ANCHORARRAY(Focus!$B$5),1,0),0)),"")</f>
        <v/>
      </c>
    </row>
    <row r="22" spans="2:8" x14ac:dyDescent="0.25">
      <c r="B22" s="1" t="s">
        <v>26</v>
      </c>
      <c r="D22" s="6" t="s">
        <v>27</v>
      </c>
      <c r="E22" s="12" t="str">
        <f ca="1">IFERROR(INDEX(_xlfn.ANCHORARRAY(Focus!$B$5),MATCH($D22,INDEX(_xlfn.ANCHORARRAY(Focus!$B$5),0,1),0),MATCH("values."&amp;E$18&amp;".median",INDEX(_xlfn.ANCHORARRAY(Focus!$B$5),1,0),0)),"")</f>
        <v/>
      </c>
      <c r="F22" s="12" t="str">
        <f ca="1">IFERROR(INDEX(_xlfn.ANCHORARRAY(Focus!$B$5),MATCH($D22,INDEX(_xlfn.ANCHORARRAY(Focus!$B$5),0,1),0),MATCH("values."&amp;F$18&amp;".median",INDEX(_xlfn.ANCHORARRAY(Focus!$B$5),1,0),0)),"")</f>
        <v/>
      </c>
      <c r="G22" s="12" t="str">
        <f ca="1">IFERROR(INDEX(_xlfn.ANCHORARRAY(Focus!$B$5),MATCH($D22,INDEX(_xlfn.ANCHORARRAY(Focus!$B$5),0,1),0),MATCH("values."&amp;G$18&amp;".median",INDEX(_xlfn.ANCHORARRAY(Focus!$B$5),1,0),0)),"")</f>
        <v/>
      </c>
      <c r="H22" s="12" t="str">
        <f ca="1">IFERROR(INDEX(_xlfn.ANCHORARRAY(Focus!$B$5),MATCH($D22,INDEX(_xlfn.ANCHORARRAY(Focus!$B$5),0,1),0),MATCH("values."&amp;H$18&amp;".median",INDEX(_xlfn.ANCHORARRAY(Focus!$B$5),1,0),0)),"")</f>
        <v/>
      </c>
    </row>
    <row r="23" spans="2:8" x14ac:dyDescent="0.25">
      <c r="B23" s="6" t="s">
        <v>28</v>
      </c>
    </row>
    <row r="26" spans="2:8" x14ac:dyDescent="0.25">
      <c r="B26" s="8" t="s">
        <v>29</v>
      </c>
    </row>
    <row r="27" spans="2:8" x14ac:dyDescent="0.25">
      <c r="B27" s="11" t="s">
        <v>30</v>
      </c>
      <c r="C27" s="6" t="s">
        <v>31</v>
      </c>
    </row>
    <row r="28" spans="2:8" x14ac:dyDescent="0.25">
      <c r="B28" s="9" t="s">
        <v>32</v>
      </c>
      <c r="C28" s="6" t="s">
        <v>33</v>
      </c>
    </row>
    <row r="29" spans="2:8" x14ac:dyDescent="0.25">
      <c r="B29" s="14" t="s">
        <v>34</v>
      </c>
      <c r="C29" s="6" t="s">
        <v>35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D9C74-6446-4C0D-A0E9-6A37185D1BAF}">
  <dimension ref="A1:L5"/>
  <sheetViews>
    <sheetView showGridLines="0" workbookViewId="0"/>
  </sheetViews>
  <sheetFormatPr defaultRowHeight="14.25" x14ac:dyDescent="0.25"/>
  <cols>
    <col min="1" max="1" width="2.7109375" style="1" customWidth="1"/>
    <col min="2" max="2" width="12.7109375" style="21" customWidth="1"/>
    <col min="3" max="3" width="12.7109375" style="1" customWidth="1"/>
    <col min="4" max="4" width="12.7109375" style="21" customWidth="1"/>
    <col min="5" max="5" width="12.7109375" style="1" customWidth="1"/>
    <col min="6" max="6" width="12.7109375" style="21" customWidth="1"/>
    <col min="7" max="7" width="12.7109375" style="1" customWidth="1"/>
    <col min="8" max="8" width="12.7109375" style="21" customWidth="1"/>
    <col min="9" max="9" width="12.7109375" style="1" customWidth="1"/>
    <col min="10" max="10" width="12.7109375" style="21" customWidth="1"/>
    <col min="11" max="11" width="12.7109375" style="1" customWidth="1"/>
    <col min="12" max="16384" width="9.140625" style="1"/>
  </cols>
  <sheetData>
    <row r="1" spans="1:12" ht="24" customHeight="1" x14ac:dyDescent="0.35">
      <c r="A1" s="2"/>
      <c r="B1" s="18" t="s">
        <v>0</v>
      </c>
      <c r="C1" s="4" t="s">
        <v>36</v>
      </c>
      <c r="D1" s="19"/>
      <c r="E1" s="2"/>
      <c r="F1" s="19"/>
      <c r="G1" s="2"/>
      <c r="H1" s="19"/>
      <c r="I1" s="2"/>
      <c r="J1" s="19"/>
      <c r="K1" s="2"/>
      <c r="L1" s="2"/>
    </row>
    <row r="2" spans="1:12" x14ac:dyDescent="0.25">
      <c r="A2" s="2"/>
      <c r="B2" s="19"/>
      <c r="C2" s="5" t="s">
        <v>37</v>
      </c>
      <c r="D2" s="19"/>
      <c r="E2" s="2"/>
      <c r="F2" s="19"/>
      <c r="G2" s="2"/>
      <c r="H2" s="19"/>
      <c r="I2" s="2"/>
      <c r="J2" s="19"/>
      <c r="K2" s="2"/>
      <c r="L2" s="2"/>
    </row>
    <row r="4" spans="1:12" x14ac:dyDescent="0.25">
      <c r="B4" s="20" t="s">
        <v>38</v>
      </c>
    </row>
    <row r="5" spans="1:12" x14ac:dyDescent="0.25">
      <c r="B5" s="13" t="e" cm="1">
        <f t="array" aca="1" ref="B5" ca="1">Fintay_Bacen_Multi(Painel!$D$7:$D$11,Painel!$D$4)</f>
        <v>#NAME?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53F2-FED5-4141-B043-BB4ECA2D21D2}">
  <dimension ref="A1:L5"/>
  <sheetViews>
    <sheetView showGridLines="0" workbookViewId="0"/>
  </sheetViews>
  <sheetFormatPr defaultRowHeight="14.25" x14ac:dyDescent="0.25"/>
  <cols>
    <col min="1" max="1" width="2.7109375" style="1" customWidth="1"/>
    <col min="2" max="26" width="13.7109375" style="1" customWidth="1"/>
    <col min="27" max="16384" width="9.140625" style="1"/>
  </cols>
  <sheetData>
    <row r="1" spans="1:12" ht="24" customHeight="1" x14ac:dyDescent="0.35">
      <c r="A1" s="2"/>
      <c r="B1" s="3" t="s">
        <v>0</v>
      </c>
      <c r="C1" s="4" t="s">
        <v>39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40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6" t="s">
        <v>38</v>
      </c>
    </row>
    <row r="5" spans="1:12" x14ac:dyDescent="0.25">
      <c r="B5" s="11" t="e" cm="1">
        <f t="array" aca="1" ref="B5" ca="1">Fintay_Focus_Quadro("IPCA,Selic,Câmbio,PIB Total","anual",4)</f>
        <v>#NAME?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Painel</vt:lpstr>
      <vt:lpstr>Series</vt:lpstr>
      <vt:lpstr>Focus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Rodrigues de Souza Simões</dc:creator>
  <cp:lastModifiedBy>Thiago Rodrigues de Souza Simões</cp:lastModifiedBy>
  <dcterms:created xsi:type="dcterms:W3CDTF">2026-10-15T15:14:25Z</dcterms:created>
  <dcterms:modified xsi:type="dcterms:W3CDTF">2026-10-15T15:14:28Z</dcterms:modified>
</cp:coreProperties>
</file>