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roton Drive\My files\Projetos\ObenTech\ObenPlatform\web\public\modelos\"/>
    </mc:Choice>
  </mc:AlternateContent>
  <xr:revisionPtr revIDLastSave="0" documentId="8_{78E9A112-FF79-46ED-87B5-4F77F96C066C}" xr6:coauthVersionLast="47" xr6:coauthVersionMax="47" xr10:uidLastSave="{00000000-0000-0000-0000-000000000000}"/>
  <bookViews>
    <workbookView xWindow="-28920" yWindow="15" windowWidth="29040" windowHeight="15840" xr2:uid="{43442518-CD04-4A04-9760-4AA0BA1DC217}"/>
  </bookViews>
  <sheets>
    <sheet name="Comparacao" sheetId="1" r:id="rId1"/>
    <sheet name="Dados" sheetId="2" r:id="rId2"/>
  </sheets>
  <calcPr fullCalcOnLoad="1"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0" i="2" l="1" a="1"/>
  <c r="B5" i="2" a="1"/>
  <c r="I33" i="1" a="1"/>
  <c r="B38" i="1" a="1"/>
  <c r="E4" i="1"/>
  <c r="I34" i="1" l="1" a="1"/>
  <c r="I35" i="1" a="1"/>
  <c r="I36" i="1" a="1"/>
  <c r="I37" i="1" a="1"/>
  <c r="I38" i="1" a="1"/>
  <c r="I40" i="1" a="1"/>
  <c r="H31" i="1" a="1"/>
  <c r="H32" i="1" a="1"/>
  <c r="H33" i="1" a="1"/>
  <c r="H35" i="1" a="1"/>
  <c r="H36" i="1" a="1"/>
  <c r="H37" i="1" a="1"/>
  <c r="H38" i="1" a="1"/>
  <c r="H40" i="1" a="1"/>
  <c r="G33" i="1" a="1"/>
  <c r="G34" i="1" a="1"/>
  <c r="G37" i="1" a="1"/>
  <c r="G40" i="1" a="1"/>
  <c r="F32" i="1" a="1"/>
  <c r="F35" i="1" a="1"/>
  <c r="F38" i="1" a="1"/>
  <c r="E31" i="1" a="1"/>
  <c r="E34" i="1" a="1"/>
  <c r="E39" i="1" a="1"/>
  <c r="D32" i="1" a="1"/>
  <c r="D37" i="1" a="1"/>
  <c r="D40" i="1" a="1"/>
  <c r="C36" i="1" a="1"/>
  <c r="C39" i="1" a="1"/>
  <c r="B32" i="1" a="1"/>
  <c r="B37" i="1" a="1"/>
  <c r="B40" i="1" a="1"/>
  <c r="I31" i="1" a="1"/>
  <c r="I32" i="1" a="1"/>
  <c r="I39" i="1" a="1"/>
  <c r="G31" i="1" a="1"/>
  <c r="G36" i="1" a="1"/>
  <c r="G39" i="1" a="1"/>
  <c r="F33" i="1" a="1"/>
  <c r="F36" i="1" a="1"/>
  <c r="F39" i="1" a="1"/>
  <c r="E33" i="1" a="1"/>
  <c r="E36" i="1" a="1"/>
  <c r="E40" i="1" a="1"/>
  <c r="D33" i="1" a="1"/>
  <c r="D35" i="1" a="1"/>
  <c r="D38" i="1" a="1"/>
  <c r="C32" i="1" a="1"/>
  <c r="C34" i="1" a="1"/>
  <c r="C37" i="1" a="1"/>
  <c r="C40" i="1" a="1"/>
  <c r="B33" i="1" a="1"/>
  <c r="B35" i="1" a="1"/>
  <c r="H34" i="1" a="1"/>
  <c r="H39" i="1" a="1"/>
  <c r="G32" i="1" a="1"/>
  <c r="G35" i="1" a="1"/>
  <c r="G38" i="1" a="1"/>
  <c r="F31" i="1" a="1"/>
  <c r="F34" i="1" a="1"/>
  <c r="F37" i="1" a="1"/>
  <c r="F40" i="1" a="1"/>
  <c r="E32" i="1" a="1"/>
  <c r="E35" i="1" a="1"/>
  <c r="E37" i="1" a="1"/>
  <c r="E38" i="1" a="1"/>
  <c r="D31" i="1" a="1"/>
  <c r="D34" i="1" a="1"/>
  <c r="D36" i="1" a="1"/>
  <c r="D39" i="1" a="1"/>
  <c r="C31" i="1" a="1"/>
  <c r="C33" i="1" a="1"/>
  <c r="C35" i="1" a="1"/>
  <c r="C38" i="1" a="1"/>
  <c r="B31" i="1" a="1"/>
  <c r="B34" i="1" a="1"/>
  <c r="B36" i="1" a="1"/>
  <c r="B39" i="1" a="1"/>
  <c r="I19" i="1" a="1"/>
  <c r="I21" i="1" a="1"/>
  <c r="I23" i="1" a="1"/>
  <c r="I25" i="1" a="1"/>
  <c r="I27" i="1" a="1"/>
  <c r="H20" i="1" a="1"/>
  <c r="H22" i="1" a="1"/>
  <c r="H24" i="1" a="1"/>
  <c r="H26" i="1" a="1"/>
  <c r="G19" i="1" a="1"/>
  <c r="G21" i="1" a="1"/>
  <c r="G23" i="1" a="1"/>
  <c r="G25" i="1" a="1"/>
  <c r="F20" i="1" a="1"/>
  <c r="F23" i="1" a="1"/>
  <c r="F26" i="1" a="1"/>
  <c r="E21" i="1" a="1"/>
  <c r="E23" i="1" a="1"/>
  <c r="E25" i="1" a="1"/>
  <c r="E27" i="1" a="1"/>
  <c r="D19" i="1" a="1"/>
  <c r="D22" i="1" a="1"/>
  <c r="D24" i="1" a="1"/>
  <c r="D26" i="1" a="1"/>
  <c r="C18" i="1" a="1"/>
  <c r="C22" i="1" a="1"/>
  <c r="C24" i="1" a="1"/>
  <c r="C27" i="1" a="1"/>
  <c r="B19" i="1" a="1"/>
  <c r="B21" i="1" a="1"/>
  <c r="B25" i="1" a="1"/>
  <c r="B27" i="1" a="1"/>
  <c r="I18" i="1" a="1"/>
  <c r="I20" i="1" a="1"/>
  <c r="I22" i="1" a="1"/>
  <c r="I24" i="1" a="1"/>
  <c r="I26" i="1" a="1"/>
  <c r="H18" i="1" a="1"/>
  <c r="H19" i="1" a="1"/>
  <c r="H21" i="1" a="1"/>
  <c r="H23" i="1" a="1"/>
  <c r="H25" i="1" a="1"/>
  <c r="H27" i="1" a="1"/>
  <c r="G18" i="1" a="1"/>
  <c r="G20" i="1" a="1"/>
  <c r="G22" i="1" a="1"/>
  <c r="G24" i="1" a="1"/>
  <c r="G26" i="1" a="1"/>
  <c r="G27" i="1" a="1"/>
  <c r="F18" i="1" a="1"/>
  <c r="F19" i="1" a="1"/>
  <c r="F21" i="1" a="1"/>
  <c r="F22" i="1" a="1"/>
  <c r="F24" i="1" a="1"/>
  <c r="F25" i="1" a="1"/>
  <c r="F27" i="1" a="1"/>
  <c r="E18" i="1" a="1"/>
  <c r="E19" i="1" a="1"/>
  <c r="E22" i="1" a="1"/>
  <c r="E24" i="1" a="1"/>
  <c r="E26" i="1" a="1"/>
  <c r="D20" i="1" a="1"/>
  <c r="D21" i="1" a="1"/>
  <c r="D23" i="1" a="1"/>
  <c r="D25" i="1" a="1"/>
  <c r="D27" i="1" a="1"/>
  <c r="C19" i="1" a="1"/>
  <c r="C21" i="1" a="1"/>
  <c r="C23" i="1" a="1"/>
  <c r="C26" i="1" a="1"/>
  <c r="B18" i="1" a="1"/>
  <c r="B20" i="1" a="1"/>
  <c r="B22" i="1" a="1"/>
  <c r="B24" i="1" a="1"/>
  <c r="B26" i="1" a="1"/>
  <c r="E20" i="1" a="1"/>
  <c r="D18" i="1" a="1"/>
  <c r="B23" i="1" a="1"/>
  <c r="C25" i="1" a="1"/>
  <c r="C20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<sst xmlns="http://schemas.openxmlformats.org/spreadsheetml/2006/main" count="44" uniqueCount="41">
  <si>
    <t>fintay</t>
  </si>
  <si>
    <t>Comparação de empresas</t>
  </si>
  <si>
    <t>Múltiplos, rentabilidade e risco lado a lado.</t>
  </si>
  <si>
    <t>Empresas (até 10)</t>
  </si>
  <si>
    <t>WEGE3</t>
  </si>
  <si>
    <t>EMBJ3</t>
  </si>
  <si>
    <t>RAIL3</t>
  </si>
  <si>
    <t>TUPY3</t>
  </si>
  <si>
    <t>POMO4</t>
  </si>
  <si>
    <t>Desde</t>
  </si>
  <si>
    <t>Três anos atrás; troque por uma data fixa se preferir.</t>
  </si>
  <si>
    <t>Referência</t>
  </si>
  <si>
    <t>IBOV</t>
  </si>
  <si>
    <t>Escreva os tickers na coluna B e clique em Fintay &gt; Atualizar dados.</t>
  </si>
  <si>
    <t>Múltiplos</t>
  </si>
  <si>
    <t>Ticker</t>
  </si>
  <si>
    <t>Empresa</t>
  </si>
  <si>
    <t>Preço (R$)</t>
  </si>
  <si>
    <t>Valor de mercado (R$)</t>
  </si>
  <si>
    <t>P/L</t>
  </si>
  <si>
    <t>P/VP</t>
  </si>
  <si>
    <t>Dividend yield</t>
  </si>
  <si>
    <t>ROE</t>
  </si>
  <si>
    <t>Rentabilidade e risco desde a data escolhida (mensal)</t>
  </si>
  <si>
    <t>Retorno no período</t>
  </si>
  <si>
    <t>Retorno anualizado</t>
  </si>
  <si>
    <t>Volatilidade anualizada</t>
  </si>
  <si>
    <t>Queda máxima</t>
  </si>
  <si>
    <t>Índice de Sharpe</t>
  </si>
  <si>
    <t>Melhor mês</t>
  </si>
  <si>
    <t>Pior mês</t>
  </si>
  <si>
    <t>Legenda</t>
  </si>
  <si>
    <t>Dados conectados</t>
  </si>
  <si>
    <t>Vêm da Fintay e mudam quando você clica em Fintay &gt; Atualizar dados.</t>
  </si>
  <si>
    <t>Suas entradas</t>
  </si>
  <si>
    <t>Ticker, datas e premissas. Atualizar os dados nunca sobrescreve estas células.</t>
  </si>
  <si>
    <t>Resultados</t>
  </si>
  <si>
    <t>Calculados a partir dos dados e das suas entradas.</t>
  </si>
  <si>
    <t>As tabelas da aba Comparacao leem daqui.</t>
  </si>
  <si>
    <t>Múltiplos e cadastro</t>
  </si>
  <si>
    <t>Rentabilidade e risco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</si>
</sst>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/yyyy"/>
    <numFmt numFmtId="165" formatCode="#,##0,,,&quot; bi&quot;"/>
    <numFmt numFmtId="166" formatCode="0.0&quot;x&quot;;[Red]\-0.0&quot;x&quot;"/>
    <numFmt numFmtId="167" formatCode="0.0%;[Red]\-0.0%"/>
  </numFmts>
  <fonts count="10" x14ac:knownFonts="1">
    <font>
      <sz val="8"/>
      <color theme="1"/>
      <name val="Montserrat"/>
      <family val="2"/>
    </font>
    <font>
      <sz val="10"/>
      <color theme="1"/>
      <name val="Segoe UI"/>
      <family val="2"/>
    </font>
    <font>
      <b/>
      <sz val="10"/>
      <color rgb="FF4A9EE8"/>
      <name val="Segoe UI"/>
      <family val="2"/>
    </font>
    <font>
      <b/>
      <sz val="13"/>
      <color rgb="FFFFFFFF"/>
      <name val="Segoe UI"/>
      <family val="2"/>
    </font>
    <font>
      <sz val="10"/>
      <color rgb="FFAAB9CD"/>
      <name val="Segoe UI"/>
      <family val="2"/>
    </font>
    <font>
      <b/>
      <sz val="10"/>
      <color rgb="FF2D7DD2"/>
      <name val="Segoe UI"/>
      <family val="2"/>
    </font>
    <font>
      <b/>
      <sz val="10"/>
      <color rgb="FF3C2D00"/>
      <name val="Segoe UI"/>
      <family val="2"/>
    </font>
    <font>
      <sz val="9"/>
      <color rgb="FF6E7887"/>
      <name val="Segoe UI"/>
      <family val="2"/>
    </font>
    <font>
      <sz val="10"/>
      <color rgb="FF164682"/>
      <name val="Segoe UI"/>
      <family val="2"/>
    </font>
    <font>
      <sz val="10"/>
      <color rgb="FF14502D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0F1B2D"/>
        <bgColor indexed="64"/>
      </patternFill>
    </fill>
    <fill>
      <patternFill patternType="solid">
        <fgColor rgb="FFFFF4C2"/>
        <bgColor indexed="64"/>
      </patternFill>
    </fill>
    <fill>
      <patternFill patternType="solid">
        <fgColor rgb="FFDCEBFA"/>
        <bgColor indexed="64"/>
      </patternFill>
    </fill>
    <fill>
      <patternFill patternType="solid">
        <fgColor rgb="FFE2F2E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7DCE4"/>
      </bottom>
      <diagonal/>
    </border>
    <border>
      <left/>
      <right/>
      <top style="thin">
        <color rgb="FFD7DCE4"/>
      </top>
      <bottom style="thin">
        <color rgb="FFD7DCE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0" borderId="1" xfId="0" applyFont="1" applyBorder="1"/>
    <xf numFmtId="0" fontId="6" fillId="3" borderId="0" xfId="0" applyFont="1" applyFill="1"/>
    <xf numFmtId="164" fontId="6" fillId="3" borderId="0" xfId="0" applyNumberFormat="1" applyFont="1" applyFill="1"/>
    <xf numFmtId="0" fontId="7" fillId="0" borderId="0" xfId="0" applyFont="1"/>
    <xf numFmtId="0" fontId="5" fillId="0" borderId="0" xfId="0" applyFont="1" applyBorder="1"/>
    <xf numFmtId="0" fontId="8" fillId="4" borderId="0" xfId="0" applyFont="1" applyFill="1"/>
    <xf numFmtId="4" fontId="8" fillId="4" borderId="0" xfId="0" applyNumberFormat="1" applyFont="1" applyFill="1"/>
    <xf numFmtId="165" fontId="8" fillId="4" borderId="0" xfId="0" applyNumberFormat="1" applyFont="1" applyFill="1"/>
    <xf numFmtId="166" fontId="8" fillId="4" borderId="0" xfId="0" applyNumberFormat="1" applyFont="1" applyFill="1"/>
    <xf numFmtId="167" fontId="8" fillId="4" borderId="0" xfId="0" applyNumberFormat="1" applyFont="1" applyFill="1"/>
    <xf numFmtId="0" fontId="5" fillId="0" borderId="2" xfId="0" applyFont="1" applyBorder="1" applyAlignment="1">
      <alignment wrapText="1"/>
    </xf>
    <xf numFmtId="0" fontId="5" fillId="0" borderId="1" xfId="0" applyFont="1" applyBorder="1" applyAlignment="1">
      <alignment wrapText="1"/>
    </xf>
    <xf numFmtId="2" fontId="8" fillId="4" borderId="0" xfId="0" applyNumberFormat="1" applyFont="1" applyFill="1"/>
    <xf numFmtId="0" fontId="9" fillId="5" borderId="0" xfId="0" applyFont="1" applyFill="1"/>
    <xf numFmtId="0" fontId="3" fillId="2" borderId="0" xfId="0" applyFont="1" applyFill="1" applyAlignment="1"/>
    <xf numFmtId="0" fontId="4" fillId="2" borderId="0" xfId="0" applyFont="1" applyFill="1" applyAlignment="1"/>
    <xf numFmtId="0" fontId="1" fillId="0" borderId="0" xfId="0" applyFont="1" applyAlignment="1"/>
    <xf numFmtId="0" fontId="5" fillId="0" borderId="1" xfId="0" applyFont="1" applyBorder="1" applyAlignment="1"/>
    <xf numFmtId="0" fontId="8" fillId="4" borderId="0" xfId="0" applyFont="1" applyFill="1" applyAlignment="1"/>
    <xf numFmtId="167" fontId="8" fillId="4" borderId="0" xfId="0" applyNumberFormat="1" applyFont="1" applyFill="1" applyAlignment="1"/>
    <xf numFmtId="0" fontId="7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BB834-7CC8-46CF-92C3-87482AE1686D}">
  <dimension ref="A1:L46"/>
  <sheetViews>
    <sheetView showGridLines="0" tabSelected="1" workbookViewId="0"/>
  </sheetViews>
  <sheetFormatPr defaultRowHeight="14.25" x14ac:dyDescent="0.25"/>
  <cols>
    <col min="1" max="1" width="2.7109375" style="1" customWidth="1"/>
    <col min="2" max="2" width="12.7109375" style="1" customWidth="1"/>
    <col min="3" max="3" width="26.7109375" style="22" customWidth="1"/>
    <col min="4" max="10" width="14.7109375" style="1" customWidth="1"/>
    <col min="11" max="16384" width="9.140625" style="1"/>
  </cols>
  <sheetData>
    <row r="1" spans="1:12" ht="24" customHeight="1" x14ac:dyDescent="0.35">
      <c r="A1" s="2"/>
      <c r="B1" s="3" t="s">
        <v>0</v>
      </c>
      <c r="C1" s="20" t="s">
        <v>1</v>
      </c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2"/>
      <c r="B2" s="2"/>
      <c r="C2" s="21" t="s">
        <v>2</v>
      </c>
      <c r="D2" s="2"/>
      <c r="E2" s="2"/>
      <c r="F2" s="2"/>
      <c r="G2" s="2"/>
      <c r="H2" s="2"/>
      <c r="I2" s="2"/>
      <c r="J2" s="2"/>
      <c r="K2" s="2"/>
      <c r="L2" s="2"/>
    </row>
    <row r="4" spans="1:12" x14ac:dyDescent="0.25">
      <c r="B4" s="6" t="s">
        <v>3</v>
      </c>
      <c r="D4" s="1" t="s">
        <v>9</v>
      </c>
      <c r="E4" s="8">
        <f ca="1">EDATE(TODAY(),-36)</f>
        <v>45214</v>
      </c>
      <c r="F4" s="9" t="s">
        <v>10</v>
      </c>
    </row>
    <row r="5" spans="1:12" x14ac:dyDescent="0.25">
      <c r="B5" s="7" t="s">
        <v>4</v>
      </c>
      <c r="D5" s="1" t="s">
        <v>11</v>
      </c>
      <c r="E5" s="7" t="s">
        <v>12</v>
      </c>
    </row>
    <row r="6" spans="1:12" x14ac:dyDescent="0.25">
      <c r="B6" s="7" t="s">
        <v>5</v>
      </c>
    </row>
    <row r="7" spans="1:12" x14ac:dyDescent="0.25">
      <c r="B7" s="7" t="s">
        <v>6</v>
      </c>
      <c r="D7" s="9" t="s">
        <v>13</v>
      </c>
    </row>
    <row r="8" spans="1:12" x14ac:dyDescent="0.25">
      <c r="B8" s="7" t="s">
        <v>7</v>
      </c>
    </row>
    <row r="9" spans="1:12" x14ac:dyDescent="0.25">
      <c r="B9" s="7" t="s">
        <v>8</v>
      </c>
    </row>
    <row r="10" spans="1:12" x14ac:dyDescent="0.25">
      <c r="B10" s="7"/>
    </row>
    <row r="11" spans="1:12" x14ac:dyDescent="0.25">
      <c r="B11" s="7"/>
    </row>
    <row r="12" spans="1:12" x14ac:dyDescent="0.25">
      <c r="B12" s="7"/>
    </row>
    <row r="13" spans="1:12" x14ac:dyDescent="0.25">
      <c r="B13" s="7"/>
    </row>
    <row r="14" spans="1:12" x14ac:dyDescent="0.25">
      <c r="B14" s="7"/>
    </row>
    <row r="16" spans="1:12" x14ac:dyDescent="0.25">
      <c r="B16" s="10" t="s">
        <v>14</v>
      </c>
    </row>
    <row r="17" spans="2:9" ht="28.5" x14ac:dyDescent="0.25">
      <c r="B17" s="16" t="s">
        <v>15</v>
      </c>
      <c r="C17" s="23" t="s">
        <v>16</v>
      </c>
      <c r="D17" s="17" t="s">
        <v>17</v>
      </c>
      <c r="E17" s="17" t="s">
        <v>18</v>
      </c>
      <c r="F17" s="17" t="s">
        <v>19</v>
      </c>
      <c r="G17" s="17" t="s">
        <v>20</v>
      </c>
      <c r="H17" s="17" t="s">
        <v>21</v>
      </c>
      <c r="I17" s="17" t="s">
        <v>22</v>
      </c>
    </row>
    <row r="18" spans="2:9" x14ac:dyDescent="0.25">
      <c r="B18" s="11" t="str" cm="1">
        <f t="array" aca="1" ref="B18" ca="1">IFERROR(INDEX(_xlfn.ANCHORARRAY(Dados!$B$5),ROW()-17+1,MATCH("code",INDEX(_xlfn.ANCHORARRAY(Dados!$B$5),1,0),0)),"")</f>
        <v/>
      </c>
      <c r="C18" s="24" t="str" cm="1">
        <f t="array" aca="1" ref="C18" ca="1">IFERROR(INDEX(_xlfn.ANCHORARRAY(Dados!$B$5),ROW()-17+1,MATCH("name",INDEX(_xlfn.ANCHORARRAY(Dados!$B$5),1,0),0)),"")</f>
        <v/>
      </c>
      <c r="D18" s="12" t="str" cm="1">
        <f t="array" aca="1" ref="D18" ca="1">IFERROR(INDEX(_xlfn.ANCHORARRAY(Dados!$B$5),ROW()-17+1,MATCH("price",INDEX(_xlfn.ANCHORARRAY(Dados!$B$5),1,0),0)),"")</f>
        <v/>
      </c>
      <c r="E18" s="13" t="str" cm="1">
        <f t="array" aca="1" ref="E18" ca="1">IFERROR(INDEX(_xlfn.ANCHORARRAY(Dados!$B$5),ROW()-17+1,MATCH("market_cap",INDEX(_xlfn.ANCHORARRAY(Dados!$B$5),1,0),0)),"")</f>
        <v/>
      </c>
      <c r="F18" s="14" t="str" cm="1">
        <f t="array" aca="1" ref="F18" ca="1">IFERROR(INDEX(_xlfn.ANCHORARRAY(Dados!$B$5),ROW()-17+1,MATCH("price_to_earnings",INDEX(_xlfn.ANCHORARRAY(Dados!$B$5),1,0),0)),"")</f>
        <v/>
      </c>
      <c r="G18" s="14" t="str" cm="1">
        <f t="array" aca="1" ref="G18" ca="1">IFERROR(INDEX(_xlfn.ANCHORARRAY(Dados!$B$5),ROW()-17+1,MATCH("price_to_book",INDEX(_xlfn.ANCHORARRAY(Dados!$B$5),1,0),0)),"")</f>
        <v/>
      </c>
      <c r="H18" s="15" t="str" cm="1">
        <f t="array" aca="1" ref="H18" ca="1">IFERROR(INDEX(_xlfn.ANCHORARRAY(Dados!$B$5),ROW()-17+1,MATCH("dividend_yield",INDEX(_xlfn.ANCHORARRAY(Dados!$B$5),1,0),0)),"")</f>
        <v/>
      </c>
      <c r="I18" s="15" t="str" cm="1">
        <f t="array" aca="1" ref="I18" ca="1">IFERROR(INDEX(_xlfn.ANCHORARRAY(Dados!$B$5),ROW()-17+1,MATCH("return_on_equity",INDEX(_xlfn.ANCHORARRAY(Dados!$B$5),1,0),0)),"")</f>
        <v/>
      </c>
    </row>
    <row r="19" spans="2:9" x14ac:dyDescent="0.25">
      <c r="B19" s="11" t="str" cm="1">
        <f t="array" aca="1" ref="B19" ca="1">IFERROR(INDEX(_xlfn.ANCHORARRAY(Dados!$B$5),ROW()-17+1,MATCH("code",INDEX(_xlfn.ANCHORARRAY(Dados!$B$5),1,0),0)),"")</f>
        <v/>
      </c>
      <c r="C19" s="24" t="str" cm="1">
        <f t="array" aca="1" ref="C19" ca="1">IFERROR(INDEX(_xlfn.ANCHORARRAY(Dados!$B$5),ROW()-17+1,MATCH("name",INDEX(_xlfn.ANCHORARRAY(Dados!$B$5),1,0),0)),"")</f>
        <v/>
      </c>
      <c r="D19" s="12" t="str" cm="1">
        <f t="array" aca="1" ref="D19" ca="1">IFERROR(INDEX(_xlfn.ANCHORARRAY(Dados!$B$5),ROW()-17+1,MATCH("price",INDEX(_xlfn.ANCHORARRAY(Dados!$B$5),1,0),0)),"")</f>
        <v/>
      </c>
      <c r="E19" s="13" t="str" cm="1">
        <f t="array" aca="1" ref="E19" ca="1">IFERROR(INDEX(_xlfn.ANCHORARRAY(Dados!$B$5),ROW()-17+1,MATCH("market_cap",INDEX(_xlfn.ANCHORARRAY(Dados!$B$5),1,0),0)),"")</f>
        <v/>
      </c>
      <c r="F19" s="14" t="str" cm="1">
        <f t="array" aca="1" ref="F19" ca="1">IFERROR(INDEX(_xlfn.ANCHORARRAY(Dados!$B$5),ROW()-17+1,MATCH("price_to_earnings",INDEX(_xlfn.ANCHORARRAY(Dados!$B$5),1,0),0)),"")</f>
        <v/>
      </c>
      <c r="G19" s="14" t="str" cm="1">
        <f t="array" aca="1" ref="G19" ca="1">IFERROR(INDEX(_xlfn.ANCHORARRAY(Dados!$B$5),ROW()-17+1,MATCH("price_to_book",INDEX(_xlfn.ANCHORARRAY(Dados!$B$5),1,0),0)),"")</f>
        <v/>
      </c>
      <c r="H19" s="15" t="str" cm="1">
        <f t="array" aca="1" ref="H19" ca="1">IFERROR(INDEX(_xlfn.ANCHORARRAY(Dados!$B$5),ROW()-17+1,MATCH("dividend_yield",INDEX(_xlfn.ANCHORARRAY(Dados!$B$5),1,0),0)),"")</f>
        <v/>
      </c>
      <c r="I19" s="15" t="str" cm="1">
        <f t="array" aca="1" ref="I19" ca="1">IFERROR(INDEX(_xlfn.ANCHORARRAY(Dados!$B$5),ROW()-17+1,MATCH("return_on_equity",INDEX(_xlfn.ANCHORARRAY(Dados!$B$5),1,0),0)),"")</f>
        <v/>
      </c>
    </row>
    <row r="20" spans="2:9" x14ac:dyDescent="0.25">
      <c r="B20" s="11" t="str" cm="1">
        <f t="array" aca="1" ref="B20" ca="1">IFERROR(INDEX(_xlfn.ANCHORARRAY(Dados!$B$5),ROW()-17+1,MATCH("code",INDEX(_xlfn.ANCHORARRAY(Dados!$B$5),1,0),0)),"")</f>
        <v/>
      </c>
      <c r="C20" s="24" t="str" cm="1">
        <f t="array" aca="1" ref="C20" ca="1">IFERROR(INDEX(_xlfn.ANCHORARRAY(Dados!$B$5),ROW()-17+1,MATCH("name",INDEX(_xlfn.ANCHORARRAY(Dados!$B$5),1,0),0)),"")</f>
        <v/>
      </c>
      <c r="D20" s="12" t="str" cm="1">
        <f t="array" aca="1" ref="D20" ca="1">IFERROR(INDEX(_xlfn.ANCHORARRAY(Dados!$B$5),ROW()-17+1,MATCH("price",INDEX(_xlfn.ANCHORARRAY(Dados!$B$5),1,0),0)),"")</f>
        <v/>
      </c>
      <c r="E20" s="13" t="str" cm="1">
        <f t="array" aca="1" ref="E20" ca="1">IFERROR(INDEX(_xlfn.ANCHORARRAY(Dados!$B$5),ROW()-17+1,MATCH("market_cap",INDEX(_xlfn.ANCHORARRAY(Dados!$B$5),1,0),0)),"")</f>
        <v/>
      </c>
      <c r="F20" s="14" t="str" cm="1">
        <f t="array" aca="1" ref="F20" ca="1">IFERROR(INDEX(_xlfn.ANCHORARRAY(Dados!$B$5),ROW()-17+1,MATCH("price_to_earnings",INDEX(_xlfn.ANCHORARRAY(Dados!$B$5),1,0),0)),"")</f>
        <v/>
      </c>
      <c r="G20" s="14" t="str" cm="1">
        <f t="array" aca="1" ref="G20" ca="1">IFERROR(INDEX(_xlfn.ANCHORARRAY(Dados!$B$5),ROW()-17+1,MATCH("price_to_book",INDEX(_xlfn.ANCHORARRAY(Dados!$B$5),1,0),0)),"")</f>
        <v/>
      </c>
      <c r="H20" s="15" t="str" cm="1">
        <f t="array" aca="1" ref="H20" ca="1">IFERROR(INDEX(_xlfn.ANCHORARRAY(Dados!$B$5),ROW()-17+1,MATCH("dividend_yield",INDEX(_xlfn.ANCHORARRAY(Dados!$B$5),1,0),0)),"")</f>
        <v/>
      </c>
      <c r="I20" s="15" t="str" cm="1">
        <f t="array" aca="1" ref="I20" ca="1">IFERROR(INDEX(_xlfn.ANCHORARRAY(Dados!$B$5),ROW()-17+1,MATCH("return_on_equity",INDEX(_xlfn.ANCHORARRAY(Dados!$B$5),1,0),0)),"")</f>
        <v/>
      </c>
    </row>
    <row r="21" spans="2:9" x14ac:dyDescent="0.25">
      <c r="B21" s="11" t="str" cm="1">
        <f t="array" aca="1" ref="B21" ca="1">IFERROR(INDEX(_xlfn.ANCHORARRAY(Dados!$B$5),ROW()-17+1,MATCH("code",INDEX(_xlfn.ANCHORARRAY(Dados!$B$5),1,0),0)),"")</f>
        <v/>
      </c>
      <c r="C21" s="24" t="str" cm="1">
        <f t="array" aca="1" ref="C21" ca="1">IFERROR(INDEX(_xlfn.ANCHORARRAY(Dados!$B$5),ROW()-17+1,MATCH("name",INDEX(_xlfn.ANCHORARRAY(Dados!$B$5),1,0),0)),"")</f>
        <v/>
      </c>
      <c r="D21" s="12" t="str" cm="1">
        <f t="array" aca="1" ref="D21" ca="1">IFERROR(INDEX(_xlfn.ANCHORARRAY(Dados!$B$5),ROW()-17+1,MATCH("price",INDEX(_xlfn.ANCHORARRAY(Dados!$B$5),1,0),0)),"")</f>
        <v/>
      </c>
      <c r="E21" s="13" t="str" cm="1">
        <f t="array" aca="1" ref="E21" ca="1">IFERROR(INDEX(_xlfn.ANCHORARRAY(Dados!$B$5),ROW()-17+1,MATCH("market_cap",INDEX(_xlfn.ANCHORARRAY(Dados!$B$5),1,0),0)),"")</f>
        <v/>
      </c>
      <c r="F21" s="14" t="str" cm="1">
        <f t="array" aca="1" ref="F21" ca="1">IFERROR(INDEX(_xlfn.ANCHORARRAY(Dados!$B$5),ROW()-17+1,MATCH("price_to_earnings",INDEX(_xlfn.ANCHORARRAY(Dados!$B$5),1,0),0)),"")</f>
        <v/>
      </c>
      <c r="G21" s="14" t="str" cm="1">
        <f t="array" aca="1" ref="G21" ca="1">IFERROR(INDEX(_xlfn.ANCHORARRAY(Dados!$B$5),ROW()-17+1,MATCH("price_to_book",INDEX(_xlfn.ANCHORARRAY(Dados!$B$5),1,0),0)),"")</f>
        <v/>
      </c>
      <c r="H21" s="15" t="str" cm="1">
        <f t="array" aca="1" ref="H21" ca="1">IFERROR(INDEX(_xlfn.ANCHORARRAY(Dados!$B$5),ROW()-17+1,MATCH("dividend_yield",INDEX(_xlfn.ANCHORARRAY(Dados!$B$5),1,0),0)),"")</f>
        <v/>
      </c>
      <c r="I21" s="15" t="str" cm="1">
        <f t="array" aca="1" ref="I21" ca="1">IFERROR(INDEX(_xlfn.ANCHORARRAY(Dados!$B$5),ROW()-17+1,MATCH("return_on_equity",INDEX(_xlfn.ANCHORARRAY(Dados!$B$5),1,0),0)),"")</f>
        <v/>
      </c>
    </row>
    <row r="22" spans="2:9" x14ac:dyDescent="0.25">
      <c r="B22" s="11" t="str" cm="1">
        <f t="array" aca="1" ref="B22" ca="1">IFERROR(INDEX(_xlfn.ANCHORARRAY(Dados!$B$5),ROW()-17+1,MATCH("code",INDEX(_xlfn.ANCHORARRAY(Dados!$B$5),1,0),0)),"")</f>
        <v/>
      </c>
      <c r="C22" s="24" t="str" cm="1">
        <f t="array" aca="1" ref="C22" ca="1">IFERROR(INDEX(_xlfn.ANCHORARRAY(Dados!$B$5),ROW()-17+1,MATCH("name",INDEX(_xlfn.ANCHORARRAY(Dados!$B$5),1,0),0)),"")</f>
        <v/>
      </c>
      <c r="D22" s="12" t="str" cm="1">
        <f t="array" aca="1" ref="D22" ca="1">IFERROR(INDEX(_xlfn.ANCHORARRAY(Dados!$B$5),ROW()-17+1,MATCH("price",INDEX(_xlfn.ANCHORARRAY(Dados!$B$5),1,0),0)),"")</f>
        <v/>
      </c>
      <c r="E22" s="13" t="str" cm="1">
        <f t="array" aca="1" ref="E22" ca="1">IFERROR(INDEX(_xlfn.ANCHORARRAY(Dados!$B$5),ROW()-17+1,MATCH("market_cap",INDEX(_xlfn.ANCHORARRAY(Dados!$B$5),1,0),0)),"")</f>
        <v/>
      </c>
      <c r="F22" s="14" t="str" cm="1">
        <f t="array" aca="1" ref="F22" ca="1">IFERROR(INDEX(_xlfn.ANCHORARRAY(Dados!$B$5),ROW()-17+1,MATCH("price_to_earnings",INDEX(_xlfn.ANCHORARRAY(Dados!$B$5),1,0),0)),"")</f>
        <v/>
      </c>
      <c r="G22" s="14" t="str" cm="1">
        <f t="array" aca="1" ref="G22" ca="1">IFERROR(INDEX(_xlfn.ANCHORARRAY(Dados!$B$5),ROW()-17+1,MATCH("price_to_book",INDEX(_xlfn.ANCHORARRAY(Dados!$B$5),1,0),0)),"")</f>
        <v/>
      </c>
      <c r="H22" s="15" t="str" cm="1">
        <f t="array" aca="1" ref="H22" ca="1">IFERROR(INDEX(_xlfn.ANCHORARRAY(Dados!$B$5),ROW()-17+1,MATCH("dividend_yield",INDEX(_xlfn.ANCHORARRAY(Dados!$B$5),1,0),0)),"")</f>
        <v/>
      </c>
      <c r="I22" s="15" t="str" cm="1">
        <f t="array" aca="1" ref="I22" ca="1">IFERROR(INDEX(_xlfn.ANCHORARRAY(Dados!$B$5),ROW()-17+1,MATCH("return_on_equity",INDEX(_xlfn.ANCHORARRAY(Dados!$B$5),1,0),0)),"")</f>
        <v/>
      </c>
    </row>
    <row r="23" spans="2:9" x14ac:dyDescent="0.25">
      <c r="B23" s="11" t="str" cm="1">
        <f t="array" aca="1" ref="B23" ca="1">IFERROR(INDEX(_xlfn.ANCHORARRAY(Dados!$B$5),ROW()-17+1,MATCH("code",INDEX(_xlfn.ANCHORARRAY(Dados!$B$5),1,0),0)),"")</f>
        <v/>
      </c>
      <c r="C23" s="24" t="str" cm="1">
        <f t="array" aca="1" ref="C23" ca="1">IFERROR(INDEX(_xlfn.ANCHORARRAY(Dados!$B$5),ROW()-17+1,MATCH("name",INDEX(_xlfn.ANCHORARRAY(Dados!$B$5),1,0),0)),"")</f>
        <v/>
      </c>
      <c r="D23" s="12" t="str" cm="1">
        <f t="array" aca="1" ref="D23" ca="1">IFERROR(INDEX(_xlfn.ANCHORARRAY(Dados!$B$5),ROW()-17+1,MATCH("price",INDEX(_xlfn.ANCHORARRAY(Dados!$B$5),1,0),0)),"")</f>
        <v/>
      </c>
      <c r="E23" s="13" t="str" cm="1">
        <f t="array" aca="1" ref="E23" ca="1">IFERROR(INDEX(_xlfn.ANCHORARRAY(Dados!$B$5),ROW()-17+1,MATCH("market_cap",INDEX(_xlfn.ANCHORARRAY(Dados!$B$5),1,0),0)),"")</f>
        <v/>
      </c>
      <c r="F23" s="14" t="str" cm="1">
        <f t="array" aca="1" ref="F23" ca="1">IFERROR(INDEX(_xlfn.ANCHORARRAY(Dados!$B$5),ROW()-17+1,MATCH("price_to_earnings",INDEX(_xlfn.ANCHORARRAY(Dados!$B$5),1,0),0)),"")</f>
        <v/>
      </c>
      <c r="G23" s="14" t="str" cm="1">
        <f t="array" aca="1" ref="G23" ca="1">IFERROR(INDEX(_xlfn.ANCHORARRAY(Dados!$B$5),ROW()-17+1,MATCH("price_to_book",INDEX(_xlfn.ANCHORARRAY(Dados!$B$5),1,0),0)),"")</f>
        <v/>
      </c>
      <c r="H23" s="15" t="str" cm="1">
        <f t="array" aca="1" ref="H23" ca="1">IFERROR(INDEX(_xlfn.ANCHORARRAY(Dados!$B$5),ROW()-17+1,MATCH("dividend_yield",INDEX(_xlfn.ANCHORARRAY(Dados!$B$5),1,0),0)),"")</f>
        <v/>
      </c>
      <c r="I23" s="15" t="str" cm="1">
        <f t="array" aca="1" ref="I23" ca="1">IFERROR(INDEX(_xlfn.ANCHORARRAY(Dados!$B$5),ROW()-17+1,MATCH("return_on_equity",INDEX(_xlfn.ANCHORARRAY(Dados!$B$5),1,0),0)),"")</f>
        <v/>
      </c>
    </row>
    <row r="24" spans="2:9" x14ac:dyDescent="0.25">
      <c r="B24" s="11" t="str" cm="1">
        <f t="array" aca="1" ref="B24" ca="1">IFERROR(INDEX(_xlfn.ANCHORARRAY(Dados!$B$5),ROW()-17+1,MATCH("code",INDEX(_xlfn.ANCHORARRAY(Dados!$B$5),1,0),0)),"")</f>
        <v/>
      </c>
      <c r="C24" s="24" t="str" cm="1">
        <f t="array" aca="1" ref="C24" ca="1">IFERROR(INDEX(_xlfn.ANCHORARRAY(Dados!$B$5),ROW()-17+1,MATCH("name",INDEX(_xlfn.ANCHORARRAY(Dados!$B$5),1,0),0)),"")</f>
        <v/>
      </c>
      <c r="D24" s="12" t="str" cm="1">
        <f t="array" aca="1" ref="D24" ca="1">IFERROR(INDEX(_xlfn.ANCHORARRAY(Dados!$B$5),ROW()-17+1,MATCH("price",INDEX(_xlfn.ANCHORARRAY(Dados!$B$5),1,0),0)),"")</f>
        <v/>
      </c>
      <c r="E24" s="13" t="str" cm="1">
        <f t="array" aca="1" ref="E24" ca="1">IFERROR(INDEX(_xlfn.ANCHORARRAY(Dados!$B$5),ROW()-17+1,MATCH("market_cap",INDEX(_xlfn.ANCHORARRAY(Dados!$B$5),1,0),0)),"")</f>
        <v/>
      </c>
      <c r="F24" s="14" t="str" cm="1">
        <f t="array" aca="1" ref="F24" ca="1">IFERROR(INDEX(_xlfn.ANCHORARRAY(Dados!$B$5),ROW()-17+1,MATCH("price_to_earnings",INDEX(_xlfn.ANCHORARRAY(Dados!$B$5),1,0),0)),"")</f>
        <v/>
      </c>
      <c r="G24" s="14" t="str" cm="1">
        <f t="array" aca="1" ref="G24" ca="1">IFERROR(INDEX(_xlfn.ANCHORARRAY(Dados!$B$5),ROW()-17+1,MATCH("price_to_book",INDEX(_xlfn.ANCHORARRAY(Dados!$B$5),1,0),0)),"")</f>
        <v/>
      </c>
      <c r="H24" s="15" t="str" cm="1">
        <f t="array" aca="1" ref="H24" ca="1">IFERROR(INDEX(_xlfn.ANCHORARRAY(Dados!$B$5),ROW()-17+1,MATCH("dividend_yield",INDEX(_xlfn.ANCHORARRAY(Dados!$B$5),1,0),0)),"")</f>
        <v/>
      </c>
      <c r="I24" s="15" t="str" cm="1">
        <f t="array" aca="1" ref="I24" ca="1">IFERROR(INDEX(_xlfn.ANCHORARRAY(Dados!$B$5),ROW()-17+1,MATCH("return_on_equity",INDEX(_xlfn.ANCHORARRAY(Dados!$B$5),1,0),0)),"")</f>
        <v/>
      </c>
    </row>
    <row r="25" spans="2:9" x14ac:dyDescent="0.25">
      <c r="B25" s="11" t="str" cm="1">
        <f t="array" aca="1" ref="B25" ca="1">IFERROR(INDEX(_xlfn.ANCHORARRAY(Dados!$B$5),ROW()-17+1,MATCH("code",INDEX(_xlfn.ANCHORARRAY(Dados!$B$5),1,0),0)),"")</f>
        <v/>
      </c>
      <c r="C25" s="24" t="str" cm="1">
        <f t="array" aca="1" ref="C25" ca="1">IFERROR(INDEX(_xlfn.ANCHORARRAY(Dados!$B$5),ROW()-17+1,MATCH("name",INDEX(_xlfn.ANCHORARRAY(Dados!$B$5),1,0),0)),"")</f>
        <v/>
      </c>
      <c r="D25" s="12" t="str" cm="1">
        <f t="array" aca="1" ref="D25" ca="1">IFERROR(INDEX(_xlfn.ANCHORARRAY(Dados!$B$5),ROW()-17+1,MATCH("price",INDEX(_xlfn.ANCHORARRAY(Dados!$B$5),1,0),0)),"")</f>
        <v/>
      </c>
      <c r="E25" s="13" t="str" cm="1">
        <f t="array" aca="1" ref="E25" ca="1">IFERROR(INDEX(_xlfn.ANCHORARRAY(Dados!$B$5),ROW()-17+1,MATCH("market_cap",INDEX(_xlfn.ANCHORARRAY(Dados!$B$5),1,0),0)),"")</f>
        <v/>
      </c>
      <c r="F25" s="14" t="str" cm="1">
        <f t="array" aca="1" ref="F25" ca="1">IFERROR(INDEX(_xlfn.ANCHORARRAY(Dados!$B$5),ROW()-17+1,MATCH("price_to_earnings",INDEX(_xlfn.ANCHORARRAY(Dados!$B$5),1,0),0)),"")</f>
        <v/>
      </c>
      <c r="G25" s="14" t="str" cm="1">
        <f t="array" aca="1" ref="G25" ca="1">IFERROR(INDEX(_xlfn.ANCHORARRAY(Dados!$B$5),ROW()-17+1,MATCH("price_to_book",INDEX(_xlfn.ANCHORARRAY(Dados!$B$5),1,0),0)),"")</f>
        <v/>
      </c>
      <c r="H25" s="15" t="str" cm="1">
        <f t="array" aca="1" ref="H25" ca="1">IFERROR(INDEX(_xlfn.ANCHORARRAY(Dados!$B$5),ROW()-17+1,MATCH("dividend_yield",INDEX(_xlfn.ANCHORARRAY(Dados!$B$5),1,0),0)),"")</f>
        <v/>
      </c>
      <c r="I25" s="15" t="str" cm="1">
        <f t="array" aca="1" ref="I25" ca="1">IFERROR(INDEX(_xlfn.ANCHORARRAY(Dados!$B$5),ROW()-17+1,MATCH("return_on_equity",INDEX(_xlfn.ANCHORARRAY(Dados!$B$5),1,0),0)),"")</f>
        <v/>
      </c>
    </row>
    <row r="26" spans="2:9" x14ac:dyDescent="0.25">
      <c r="B26" s="11" t="str" cm="1">
        <f t="array" aca="1" ref="B26" ca="1">IFERROR(INDEX(_xlfn.ANCHORARRAY(Dados!$B$5),ROW()-17+1,MATCH("code",INDEX(_xlfn.ANCHORARRAY(Dados!$B$5),1,0),0)),"")</f>
        <v/>
      </c>
      <c r="C26" s="24" t="str" cm="1">
        <f t="array" aca="1" ref="C26" ca="1">IFERROR(INDEX(_xlfn.ANCHORARRAY(Dados!$B$5),ROW()-17+1,MATCH("name",INDEX(_xlfn.ANCHORARRAY(Dados!$B$5),1,0),0)),"")</f>
        <v/>
      </c>
      <c r="D26" s="12" t="str" cm="1">
        <f t="array" aca="1" ref="D26" ca="1">IFERROR(INDEX(_xlfn.ANCHORARRAY(Dados!$B$5),ROW()-17+1,MATCH("price",INDEX(_xlfn.ANCHORARRAY(Dados!$B$5),1,0),0)),"")</f>
        <v/>
      </c>
      <c r="E26" s="13" t="str" cm="1">
        <f t="array" aca="1" ref="E26" ca="1">IFERROR(INDEX(_xlfn.ANCHORARRAY(Dados!$B$5),ROW()-17+1,MATCH("market_cap",INDEX(_xlfn.ANCHORARRAY(Dados!$B$5),1,0),0)),"")</f>
        <v/>
      </c>
      <c r="F26" s="14" t="str" cm="1">
        <f t="array" aca="1" ref="F26" ca="1">IFERROR(INDEX(_xlfn.ANCHORARRAY(Dados!$B$5),ROW()-17+1,MATCH("price_to_earnings",INDEX(_xlfn.ANCHORARRAY(Dados!$B$5),1,0),0)),"")</f>
        <v/>
      </c>
      <c r="G26" s="14" t="str" cm="1">
        <f t="array" aca="1" ref="G26" ca="1">IFERROR(INDEX(_xlfn.ANCHORARRAY(Dados!$B$5),ROW()-17+1,MATCH("price_to_book",INDEX(_xlfn.ANCHORARRAY(Dados!$B$5),1,0),0)),"")</f>
        <v/>
      </c>
      <c r="H26" s="15" t="str" cm="1">
        <f t="array" aca="1" ref="H26" ca="1">IFERROR(INDEX(_xlfn.ANCHORARRAY(Dados!$B$5),ROW()-17+1,MATCH("dividend_yield",INDEX(_xlfn.ANCHORARRAY(Dados!$B$5),1,0),0)),"")</f>
        <v/>
      </c>
      <c r="I26" s="15" t="str" cm="1">
        <f t="array" aca="1" ref="I26" ca="1">IFERROR(INDEX(_xlfn.ANCHORARRAY(Dados!$B$5),ROW()-17+1,MATCH("return_on_equity",INDEX(_xlfn.ANCHORARRAY(Dados!$B$5),1,0),0)),"")</f>
        <v/>
      </c>
    </row>
    <row r="27" spans="2:9" x14ac:dyDescent="0.25">
      <c r="B27" s="11" t="str" cm="1">
        <f t="array" aca="1" ref="B27" ca="1">IFERROR(INDEX(_xlfn.ANCHORARRAY(Dados!$B$5),ROW()-17+1,MATCH("code",INDEX(_xlfn.ANCHORARRAY(Dados!$B$5),1,0),0)),"")</f>
        <v/>
      </c>
      <c r="C27" s="24" t="str" cm="1">
        <f t="array" aca="1" ref="C27" ca="1">IFERROR(INDEX(_xlfn.ANCHORARRAY(Dados!$B$5),ROW()-17+1,MATCH("name",INDEX(_xlfn.ANCHORARRAY(Dados!$B$5),1,0),0)),"")</f>
        <v/>
      </c>
      <c r="D27" s="12" t="str" cm="1">
        <f t="array" aca="1" ref="D27" ca="1">IFERROR(INDEX(_xlfn.ANCHORARRAY(Dados!$B$5),ROW()-17+1,MATCH("price",INDEX(_xlfn.ANCHORARRAY(Dados!$B$5),1,0),0)),"")</f>
        <v/>
      </c>
      <c r="E27" s="13" t="str" cm="1">
        <f t="array" aca="1" ref="E27" ca="1">IFERROR(INDEX(_xlfn.ANCHORARRAY(Dados!$B$5),ROW()-17+1,MATCH("market_cap",INDEX(_xlfn.ANCHORARRAY(Dados!$B$5),1,0),0)),"")</f>
        <v/>
      </c>
      <c r="F27" s="14" t="str" cm="1">
        <f t="array" aca="1" ref="F27" ca="1">IFERROR(INDEX(_xlfn.ANCHORARRAY(Dados!$B$5),ROW()-17+1,MATCH("price_to_earnings",INDEX(_xlfn.ANCHORARRAY(Dados!$B$5),1,0),0)),"")</f>
        <v/>
      </c>
      <c r="G27" s="14" t="str" cm="1">
        <f t="array" aca="1" ref="G27" ca="1">IFERROR(INDEX(_xlfn.ANCHORARRAY(Dados!$B$5),ROW()-17+1,MATCH("price_to_book",INDEX(_xlfn.ANCHORARRAY(Dados!$B$5),1,0),0)),"")</f>
        <v/>
      </c>
      <c r="H27" s="15" t="str" cm="1">
        <f t="array" aca="1" ref="H27" ca="1">IFERROR(INDEX(_xlfn.ANCHORARRAY(Dados!$B$5),ROW()-17+1,MATCH("dividend_yield",INDEX(_xlfn.ANCHORARRAY(Dados!$B$5),1,0),0)),"")</f>
        <v/>
      </c>
      <c r="I27" s="15" t="str" cm="1">
        <f t="array" aca="1" ref="I27" ca="1">IFERROR(INDEX(_xlfn.ANCHORARRAY(Dados!$B$5),ROW()-17+1,MATCH("return_on_equity",INDEX(_xlfn.ANCHORARRAY(Dados!$B$5),1,0),0)),"")</f>
        <v/>
      </c>
    </row>
    <row r="29" spans="2:9" x14ac:dyDescent="0.25">
      <c r="B29" s="10" t="s">
        <v>23</v>
      </c>
    </row>
    <row r="30" spans="2:9" ht="28.5" x14ac:dyDescent="0.25">
      <c r="B30" s="16" t="s">
        <v>15</v>
      </c>
      <c r="C30" s="23" t="s">
        <v>24</v>
      </c>
      <c r="D30" s="17" t="s">
        <v>25</v>
      </c>
      <c r="E30" s="17" t="s">
        <v>26</v>
      </c>
      <c r="F30" s="17" t="s">
        <v>27</v>
      </c>
      <c r="G30" s="17" t="s">
        <v>28</v>
      </c>
      <c r="H30" s="17" t="s">
        <v>29</v>
      </c>
      <c r="I30" s="17" t="s">
        <v>30</v>
      </c>
    </row>
    <row r="31" spans="2:9" x14ac:dyDescent="0.25">
      <c r="B31" s="11" t="str" cm="1">
        <f t="array" aca="1" ref="B31" ca="1">IFERROR(INDEX(_xlfn.ANCHORARRAY(Dados!$B$20),ROW()-30+1,MATCH("code",INDEX(_xlfn.ANCHORARRAY(Dados!$B$20),1,0),0)),"")</f>
        <v/>
      </c>
      <c r="C31" s="25" t="str" cm="1">
        <f t="array" aca="1" ref="C31" ca="1">IFERROR(INDEX(_xlfn.ANCHORARRAY(Dados!$B$20),ROW()-30+1,MATCH("metrics.total_return",INDEX(_xlfn.ANCHORARRAY(Dados!$B$20),1,0),0)),"")</f>
        <v/>
      </c>
      <c r="D31" s="15" t="str" cm="1">
        <f t="array" aca="1" ref="D31" ca="1">IFERROR(INDEX(_xlfn.ANCHORARRAY(Dados!$B$20),ROW()-30+1,MATCH("metrics.annualized_return",INDEX(_xlfn.ANCHORARRAY(Dados!$B$20),1,0),0)),"")</f>
        <v/>
      </c>
      <c r="E31" s="15" t="str" cm="1">
        <f t="array" aca="1" ref="E31" ca="1">IFERROR(INDEX(_xlfn.ANCHORARRAY(Dados!$B$20),ROW()-30+1,MATCH("metrics.volatility",INDEX(_xlfn.ANCHORARRAY(Dados!$B$20),1,0),0)),"")</f>
        <v/>
      </c>
      <c r="F31" s="15" t="str" cm="1">
        <f t="array" aca="1" ref="F31" ca="1">IFERROR(INDEX(_xlfn.ANCHORARRAY(Dados!$B$20),ROW()-30+1,MATCH("metrics.max_drawdown.depth",INDEX(_xlfn.ANCHORARRAY(Dados!$B$20),1,0),0)),"")</f>
        <v/>
      </c>
      <c r="G31" s="18" t="str" cm="1">
        <f t="array" aca="1" ref="G31" ca="1">IFERROR(INDEX(_xlfn.ANCHORARRAY(Dados!$B$20),ROW()-30+1,MATCH("metrics.sharpe",INDEX(_xlfn.ANCHORARRAY(Dados!$B$20),1,0),0)),"")</f>
        <v/>
      </c>
      <c r="H31" s="15" t="str" cm="1">
        <f t="array" aca="1" ref="H31" ca="1">IFERROR(INDEX(_xlfn.ANCHORARRAY(Dados!$B$20),ROW()-30+1,MATCH("metrics.best_month",INDEX(_xlfn.ANCHORARRAY(Dados!$B$20),1,0),0)),"")</f>
        <v/>
      </c>
      <c r="I31" s="15" t="str" cm="1">
        <f t="array" aca="1" ref="I31" ca="1">IFERROR(INDEX(_xlfn.ANCHORARRAY(Dados!$B$20),ROW()-30+1,MATCH("metrics.worst_month",INDEX(_xlfn.ANCHORARRAY(Dados!$B$20),1,0),0)),"")</f>
        <v/>
      </c>
    </row>
    <row r="32" spans="2:9" x14ac:dyDescent="0.25">
      <c r="B32" s="11" t="str" cm="1">
        <f t="array" aca="1" ref="B32" ca="1">IFERROR(INDEX(_xlfn.ANCHORARRAY(Dados!$B$20),ROW()-30+1,MATCH("code",INDEX(_xlfn.ANCHORARRAY(Dados!$B$20),1,0),0)),"")</f>
        <v/>
      </c>
      <c r="C32" s="25" t="str" cm="1">
        <f t="array" aca="1" ref="C32" ca="1">IFERROR(INDEX(_xlfn.ANCHORARRAY(Dados!$B$20),ROW()-30+1,MATCH("metrics.total_return",INDEX(_xlfn.ANCHORARRAY(Dados!$B$20),1,0),0)),"")</f>
        <v/>
      </c>
      <c r="D32" s="15" t="str" cm="1">
        <f t="array" aca="1" ref="D32" ca="1">IFERROR(INDEX(_xlfn.ANCHORARRAY(Dados!$B$20),ROW()-30+1,MATCH("metrics.annualized_return",INDEX(_xlfn.ANCHORARRAY(Dados!$B$20),1,0),0)),"")</f>
        <v/>
      </c>
      <c r="E32" s="15" t="str" cm="1">
        <f t="array" aca="1" ref="E32" ca="1">IFERROR(INDEX(_xlfn.ANCHORARRAY(Dados!$B$20),ROW()-30+1,MATCH("metrics.volatility",INDEX(_xlfn.ANCHORARRAY(Dados!$B$20),1,0),0)),"")</f>
        <v/>
      </c>
      <c r="F32" s="15" t="str" cm="1">
        <f t="array" aca="1" ref="F32" ca="1">IFERROR(INDEX(_xlfn.ANCHORARRAY(Dados!$B$20),ROW()-30+1,MATCH("metrics.max_drawdown.depth",INDEX(_xlfn.ANCHORARRAY(Dados!$B$20),1,0),0)),"")</f>
        <v/>
      </c>
      <c r="G32" s="18" t="str" cm="1">
        <f t="array" aca="1" ref="G32" ca="1">IFERROR(INDEX(_xlfn.ANCHORARRAY(Dados!$B$20),ROW()-30+1,MATCH("metrics.sharpe",INDEX(_xlfn.ANCHORARRAY(Dados!$B$20),1,0),0)),"")</f>
        <v/>
      </c>
      <c r="H32" s="15" t="str" cm="1">
        <f t="array" aca="1" ref="H32" ca="1">IFERROR(INDEX(_xlfn.ANCHORARRAY(Dados!$B$20),ROW()-30+1,MATCH("metrics.best_month",INDEX(_xlfn.ANCHORARRAY(Dados!$B$20),1,0),0)),"")</f>
        <v/>
      </c>
      <c r="I32" s="15" t="str" cm="1">
        <f t="array" aca="1" ref="I32" ca="1">IFERROR(INDEX(_xlfn.ANCHORARRAY(Dados!$B$20),ROW()-30+1,MATCH("metrics.worst_month",INDEX(_xlfn.ANCHORARRAY(Dados!$B$20),1,0),0)),"")</f>
        <v/>
      </c>
    </row>
    <row r="33" spans="2:9" x14ac:dyDescent="0.25">
      <c r="B33" s="11" t="str" cm="1">
        <f t="array" aca="1" ref="B33" ca="1">IFERROR(INDEX(_xlfn.ANCHORARRAY(Dados!$B$20),ROW()-30+1,MATCH("code",INDEX(_xlfn.ANCHORARRAY(Dados!$B$20),1,0),0)),"")</f>
        <v/>
      </c>
      <c r="C33" s="25" t="str" cm="1">
        <f t="array" aca="1" ref="C33" ca="1">IFERROR(INDEX(_xlfn.ANCHORARRAY(Dados!$B$20),ROW()-30+1,MATCH("metrics.total_return",INDEX(_xlfn.ANCHORARRAY(Dados!$B$20),1,0),0)),"")</f>
        <v/>
      </c>
      <c r="D33" s="15" t="str" cm="1">
        <f t="array" aca="1" ref="D33" ca="1">IFERROR(INDEX(_xlfn.ANCHORARRAY(Dados!$B$20),ROW()-30+1,MATCH("metrics.annualized_return",INDEX(_xlfn.ANCHORARRAY(Dados!$B$20),1,0),0)),"")</f>
        <v/>
      </c>
      <c r="E33" s="15" t="str" cm="1">
        <f t="array" aca="1" ref="E33" ca="1">IFERROR(INDEX(_xlfn.ANCHORARRAY(Dados!$B$20),ROW()-30+1,MATCH("metrics.volatility",INDEX(_xlfn.ANCHORARRAY(Dados!$B$20),1,0),0)),"")</f>
        <v/>
      </c>
      <c r="F33" s="15" t="str" cm="1">
        <f t="array" aca="1" ref="F33" ca="1">IFERROR(INDEX(_xlfn.ANCHORARRAY(Dados!$B$20),ROW()-30+1,MATCH("metrics.max_drawdown.depth",INDEX(_xlfn.ANCHORARRAY(Dados!$B$20),1,0),0)),"")</f>
        <v/>
      </c>
      <c r="G33" s="18" t="str" cm="1">
        <f t="array" aca="1" ref="G33" ca="1">IFERROR(INDEX(_xlfn.ANCHORARRAY(Dados!$B$20),ROW()-30+1,MATCH("metrics.sharpe",INDEX(_xlfn.ANCHORARRAY(Dados!$B$20),1,0),0)),"")</f>
        <v/>
      </c>
      <c r="H33" s="15" t="str" cm="1">
        <f t="array" aca="1" ref="H33" ca="1">IFERROR(INDEX(_xlfn.ANCHORARRAY(Dados!$B$20),ROW()-30+1,MATCH("metrics.best_month",INDEX(_xlfn.ANCHORARRAY(Dados!$B$20),1,0),0)),"")</f>
        <v/>
      </c>
      <c r="I33" s="15" t="str" cm="1">
        <f t="array" aca="1" ref="I33" ca="1">IFERROR(INDEX(_xlfn.ANCHORARRAY(Dados!$B$20),ROW()-30+1,MATCH("metrics.worst_month",INDEX(_xlfn.ANCHORARRAY(Dados!$B$20),1,0),0)),"")</f>
        <v/>
      </c>
    </row>
    <row r="34" spans="2:9" x14ac:dyDescent="0.25">
      <c r="B34" s="11" t="str" cm="1">
        <f t="array" aca="1" ref="B34" ca="1">IFERROR(INDEX(_xlfn.ANCHORARRAY(Dados!$B$20),ROW()-30+1,MATCH("code",INDEX(_xlfn.ANCHORARRAY(Dados!$B$20),1,0),0)),"")</f>
        <v/>
      </c>
      <c r="C34" s="25" t="str" cm="1">
        <f t="array" aca="1" ref="C34" ca="1">IFERROR(INDEX(_xlfn.ANCHORARRAY(Dados!$B$20),ROW()-30+1,MATCH("metrics.total_return",INDEX(_xlfn.ANCHORARRAY(Dados!$B$20),1,0),0)),"")</f>
        <v/>
      </c>
      <c r="D34" s="15" t="str" cm="1">
        <f t="array" aca="1" ref="D34" ca="1">IFERROR(INDEX(_xlfn.ANCHORARRAY(Dados!$B$20),ROW()-30+1,MATCH("metrics.annualized_return",INDEX(_xlfn.ANCHORARRAY(Dados!$B$20),1,0),0)),"")</f>
        <v/>
      </c>
      <c r="E34" s="15" t="str" cm="1">
        <f t="array" aca="1" ref="E34" ca="1">IFERROR(INDEX(_xlfn.ANCHORARRAY(Dados!$B$20),ROW()-30+1,MATCH("metrics.volatility",INDEX(_xlfn.ANCHORARRAY(Dados!$B$20),1,0),0)),"")</f>
        <v/>
      </c>
      <c r="F34" s="15" t="str" cm="1">
        <f t="array" aca="1" ref="F34" ca="1">IFERROR(INDEX(_xlfn.ANCHORARRAY(Dados!$B$20),ROW()-30+1,MATCH("metrics.max_drawdown.depth",INDEX(_xlfn.ANCHORARRAY(Dados!$B$20),1,0),0)),"")</f>
        <v/>
      </c>
      <c r="G34" s="18" t="str" cm="1">
        <f t="array" aca="1" ref="G34" ca="1">IFERROR(INDEX(_xlfn.ANCHORARRAY(Dados!$B$20),ROW()-30+1,MATCH("metrics.sharpe",INDEX(_xlfn.ANCHORARRAY(Dados!$B$20),1,0),0)),"")</f>
        <v/>
      </c>
      <c r="H34" s="15" t="str" cm="1">
        <f t="array" aca="1" ref="H34" ca="1">IFERROR(INDEX(_xlfn.ANCHORARRAY(Dados!$B$20),ROW()-30+1,MATCH("metrics.best_month",INDEX(_xlfn.ANCHORARRAY(Dados!$B$20),1,0),0)),"")</f>
        <v/>
      </c>
      <c r="I34" s="15" t="str" cm="1">
        <f t="array" aca="1" ref="I34" ca="1">IFERROR(INDEX(_xlfn.ANCHORARRAY(Dados!$B$20),ROW()-30+1,MATCH("metrics.worst_month",INDEX(_xlfn.ANCHORARRAY(Dados!$B$20),1,0),0)),"")</f>
        <v/>
      </c>
    </row>
    <row r="35" spans="2:9" x14ac:dyDescent="0.25">
      <c r="B35" s="11" t="str" cm="1">
        <f t="array" aca="1" ref="B35" ca="1">IFERROR(INDEX(_xlfn.ANCHORARRAY(Dados!$B$20),ROW()-30+1,MATCH("code",INDEX(_xlfn.ANCHORARRAY(Dados!$B$20),1,0),0)),"")</f>
        <v/>
      </c>
      <c r="C35" s="25" t="str" cm="1">
        <f t="array" aca="1" ref="C35" ca="1">IFERROR(INDEX(_xlfn.ANCHORARRAY(Dados!$B$20),ROW()-30+1,MATCH("metrics.total_return",INDEX(_xlfn.ANCHORARRAY(Dados!$B$20),1,0),0)),"")</f>
        <v/>
      </c>
      <c r="D35" s="15" t="str" cm="1">
        <f t="array" aca="1" ref="D35" ca="1">IFERROR(INDEX(_xlfn.ANCHORARRAY(Dados!$B$20),ROW()-30+1,MATCH("metrics.annualized_return",INDEX(_xlfn.ANCHORARRAY(Dados!$B$20),1,0),0)),"")</f>
        <v/>
      </c>
      <c r="E35" s="15" t="str" cm="1">
        <f t="array" aca="1" ref="E35" ca="1">IFERROR(INDEX(_xlfn.ANCHORARRAY(Dados!$B$20),ROW()-30+1,MATCH("metrics.volatility",INDEX(_xlfn.ANCHORARRAY(Dados!$B$20),1,0),0)),"")</f>
        <v/>
      </c>
      <c r="F35" s="15" t="str" cm="1">
        <f t="array" aca="1" ref="F35" ca="1">IFERROR(INDEX(_xlfn.ANCHORARRAY(Dados!$B$20),ROW()-30+1,MATCH("metrics.max_drawdown.depth",INDEX(_xlfn.ANCHORARRAY(Dados!$B$20),1,0),0)),"")</f>
        <v/>
      </c>
      <c r="G35" s="18" t="str" cm="1">
        <f t="array" aca="1" ref="G35" ca="1">IFERROR(INDEX(_xlfn.ANCHORARRAY(Dados!$B$20),ROW()-30+1,MATCH("metrics.sharpe",INDEX(_xlfn.ANCHORARRAY(Dados!$B$20),1,0),0)),"")</f>
        <v/>
      </c>
      <c r="H35" s="15" t="str" cm="1">
        <f t="array" aca="1" ref="H35" ca="1">IFERROR(INDEX(_xlfn.ANCHORARRAY(Dados!$B$20),ROW()-30+1,MATCH("metrics.best_month",INDEX(_xlfn.ANCHORARRAY(Dados!$B$20),1,0),0)),"")</f>
        <v/>
      </c>
      <c r="I35" s="15" t="str" cm="1">
        <f t="array" aca="1" ref="I35" ca="1">IFERROR(INDEX(_xlfn.ANCHORARRAY(Dados!$B$20),ROW()-30+1,MATCH("metrics.worst_month",INDEX(_xlfn.ANCHORARRAY(Dados!$B$20),1,0),0)),"")</f>
        <v/>
      </c>
    </row>
    <row r="36" spans="2:9" x14ac:dyDescent="0.25">
      <c r="B36" s="11" t="str" cm="1">
        <f t="array" aca="1" ref="B36" ca="1">IFERROR(INDEX(_xlfn.ANCHORARRAY(Dados!$B$20),ROW()-30+1,MATCH("code",INDEX(_xlfn.ANCHORARRAY(Dados!$B$20),1,0),0)),"")</f>
        <v/>
      </c>
      <c r="C36" s="25" t="str" cm="1">
        <f t="array" aca="1" ref="C36" ca="1">IFERROR(INDEX(_xlfn.ANCHORARRAY(Dados!$B$20),ROW()-30+1,MATCH("metrics.total_return",INDEX(_xlfn.ANCHORARRAY(Dados!$B$20),1,0),0)),"")</f>
        <v/>
      </c>
      <c r="D36" s="15" t="str" cm="1">
        <f t="array" aca="1" ref="D36" ca="1">IFERROR(INDEX(_xlfn.ANCHORARRAY(Dados!$B$20),ROW()-30+1,MATCH("metrics.annualized_return",INDEX(_xlfn.ANCHORARRAY(Dados!$B$20),1,0),0)),"")</f>
        <v/>
      </c>
      <c r="E36" s="15" t="str" cm="1">
        <f t="array" aca="1" ref="E36" ca="1">IFERROR(INDEX(_xlfn.ANCHORARRAY(Dados!$B$20),ROW()-30+1,MATCH("metrics.volatility",INDEX(_xlfn.ANCHORARRAY(Dados!$B$20),1,0),0)),"")</f>
        <v/>
      </c>
      <c r="F36" s="15" t="str" cm="1">
        <f t="array" aca="1" ref="F36" ca="1">IFERROR(INDEX(_xlfn.ANCHORARRAY(Dados!$B$20),ROW()-30+1,MATCH("metrics.max_drawdown.depth",INDEX(_xlfn.ANCHORARRAY(Dados!$B$20),1,0),0)),"")</f>
        <v/>
      </c>
      <c r="G36" s="18" t="str" cm="1">
        <f t="array" aca="1" ref="G36" ca="1">IFERROR(INDEX(_xlfn.ANCHORARRAY(Dados!$B$20),ROW()-30+1,MATCH("metrics.sharpe",INDEX(_xlfn.ANCHORARRAY(Dados!$B$20),1,0),0)),"")</f>
        <v/>
      </c>
      <c r="H36" s="15" t="str" cm="1">
        <f t="array" aca="1" ref="H36" ca="1">IFERROR(INDEX(_xlfn.ANCHORARRAY(Dados!$B$20),ROW()-30+1,MATCH("metrics.best_month",INDEX(_xlfn.ANCHORARRAY(Dados!$B$20),1,0),0)),"")</f>
        <v/>
      </c>
      <c r="I36" s="15" t="str" cm="1">
        <f t="array" aca="1" ref="I36" ca="1">IFERROR(INDEX(_xlfn.ANCHORARRAY(Dados!$B$20),ROW()-30+1,MATCH("metrics.worst_month",INDEX(_xlfn.ANCHORARRAY(Dados!$B$20),1,0),0)),"")</f>
        <v/>
      </c>
    </row>
    <row r="37" spans="2:9" x14ac:dyDescent="0.25">
      <c r="B37" s="11" t="str" cm="1">
        <f t="array" aca="1" ref="B37" ca="1">IFERROR(INDEX(_xlfn.ANCHORARRAY(Dados!$B$20),ROW()-30+1,MATCH("code",INDEX(_xlfn.ANCHORARRAY(Dados!$B$20),1,0),0)),"")</f>
        <v/>
      </c>
      <c r="C37" s="25" t="str" cm="1">
        <f t="array" aca="1" ref="C37" ca="1">IFERROR(INDEX(_xlfn.ANCHORARRAY(Dados!$B$20),ROW()-30+1,MATCH("metrics.total_return",INDEX(_xlfn.ANCHORARRAY(Dados!$B$20),1,0),0)),"")</f>
        <v/>
      </c>
      <c r="D37" s="15" t="str" cm="1">
        <f t="array" aca="1" ref="D37" ca="1">IFERROR(INDEX(_xlfn.ANCHORARRAY(Dados!$B$20),ROW()-30+1,MATCH("metrics.annualized_return",INDEX(_xlfn.ANCHORARRAY(Dados!$B$20),1,0),0)),"")</f>
        <v/>
      </c>
      <c r="E37" s="15" t="str" cm="1">
        <f t="array" aca="1" ref="E37" ca="1">IFERROR(INDEX(_xlfn.ANCHORARRAY(Dados!$B$20),ROW()-30+1,MATCH("metrics.volatility",INDEX(_xlfn.ANCHORARRAY(Dados!$B$20),1,0),0)),"")</f>
        <v/>
      </c>
      <c r="F37" s="15" t="str" cm="1">
        <f t="array" aca="1" ref="F37" ca="1">IFERROR(INDEX(_xlfn.ANCHORARRAY(Dados!$B$20),ROW()-30+1,MATCH("metrics.max_drawdown.depth",INDEX(_xlfn.ANCHORARRAY(Dados!$B$20),1,0),0)),"")</f>
        <v/>
      </c>
      <c r="G37" s="18" t="str" cm="1">
        <f t="array" aca="1" ref="G37" ca="1">IFERROR(INDEX(_xlfn.ANCHORARRAY(Dados!$B$20),ROW()-30+1,MATCH("metrics.sharpe",INDEX(_xlfn.ANCHORARRAY(Dados!$B$20),1,0),0)),"")</f>
        <v/>
      </c>
      <c r="H37" s="15" t="str" cm="1">
        <f t="array" aca="1" ref="H37" ca="1">IFERROR(INDEX(_xlfn.ANCHORARRAY(Dados!$B$20),ROW()-30+1,MATCH("metrics.best_month",INDEX(_xlfn.ANCHORARRAY(Dados!$B$20),1,0),0)),"")</f>
        <v/>
      </c>
      <c r="I37" s="15" t="str" cm="1">
        <f t="array" aca="1" ref="I37" ca="1">IFERROR(INDEX(_xlfn.ANCHORARRAY(Dados!$B$20),ROW()-30+1,MATCH("metrics.worst_month",INDEX(_xlfn.ANCHORARRAY(Dados!$B$20),1,0),0)),"")</f>
        <v/>
      </c>
    </row>
    <row r="38" spans="2:9" x14ac:dyDescent="0.25">
      <c r="B38" s="11" t="str" cm="1">
        <f t="array" aca="1" ref="B38" ca="1">IFERROR(INDEX(_xlfn.ANCHORARRAY(Dados!$B$20),ROW()-30+1,MATCH("code",INDEX(_xlfn.ANCHORARRAY(Dados!$B$20),1,0),0)),"")</f>
        <v/>
      </c>
      <c r="C38" s="25" t="str" cm="1">
        <f t="array" aca="1" ref="C38" ca="1">IFERROR(INDEX(_xlfn.ANCHORARRAY(Dados!$B$20),ROW()-30+1,MATCH("metrics.total_return",INDEX(_xlfn.ANCHORARRAY(Dados!$B$20),1,0),0)),"")</f>
        <v/>
      </c>
      <c r="D38" s="15" t="str" cm="1">
        <f t="array" aca="1" ref="D38" ca="1">IFERROR(INDEX(_xlfn.ANCHORARRAY(Dados!$B$20),ROW()-30+1,MATCH("metrics.annualized_return",INDEX(_xlfn.ANCHORARRAY(Dados!$B$20),1,0),0)),"")</f>
        <v/>
      </c>
      <c r="E38" s="15" t="str" cm="1">
        <f t="array" aca="1" ref="E38" ca="1">IFERROR(INDEX(_xlfn.ANCHORARRAY(Dados!$B$20),ROW()-30+1,MATCH("metrics.volatility",INDEX(_xlfn.ANCHORARRAY(Dados!$B$20),1,0),0)),"")</f>
        <v/>
      </c>
      <c r="F38" s="15" t="str" cm="1">
        <f t="array" aca="1" ref="F38" ca="1">IFERROR(INDEX(_xlfn.ANCHORARRAY(Dados!$B$20),ROW()-30+1,MATCH("metrics.max_drawdown.depth",INDEX(_xlfn.ANCHORARRAY(Dados!$B$20),1,0),0)),"")</f>
        <v/>
      </c>
      <c r="G38" s="18" t="str" cm="1">
        <f t="array" aca="1" ref="G38" ca="1">IFERROR(INDEX(_xlfn.ANCHORARRAY(Dados!$B$20),ROW()-30+1,MATCH("metrics.sharpe",INDEX(_xlfn.ANCHORARRAY(Dados!$B$20),1,0),0)),"")</f>
        <v/>
      </c>
      <c r="H38" s="15" t="str" cm="1">
        <f t="array" aca="1" ref="H38" ca="1">IFERROR(INDEX(_xlfn.ANCHORARRAY(Dados!$B$20),ROW()-30+1,MATCH("metrics.best_month",INDEX(_xlfn.ANCHORARRAY(Dados!$B$20),1,0),0)),"")</f>
        <v/>
      </c>
      <c r="I38" s="15" t="str" cm="1">
        <f t="array" aca="1" ref="I38" ca="1">IFERROR(INDEX(_xlfn.ANCHORARRAY(Dados!$B$20),ROW()-30+1,MATCH("metrics.worst_month",INDEX(_xlfn.ANCHORARRAY(Dados!$B$20),1,0),0)),"")</f>
        <v/>
      </c>
    </row>
    <row r="39" spans="2:9" x14ac:dyDescent="0.25">
      <c r="B39" s="11" t="str" cm="1">
        <f t="array" aca="1" ref="B39" ca="1">IFERROR(INDEX(_xlfn.ANCHORARRAY(Dados!$B$20),ROW()-30+1,MATCH("code",INDEX(_xlfn.ANCHORARRAY(Dados!$B$20),1,0),0)),"")</f>
        <v/>
      </c>
      <c r="C39" s="25" t="str" cm="1">
        <f t="array" aca="1" ref="C39" ca="1">IFERROR(INDEX(_xlfn.ANCHORARRAY(Dados!$B$20),ROW()-30+1,MATCH("metrics.total_return",INDEX(_xlfn.ANCHORARRAY(Dados!$B$20),1,0),0)),"")</f>
        <v/>
      </c>
      <c r="D39" s="15" t="str" cm="1">
        <f t="array" aca="1" ref="D39" ca="1">IFERROR(INDEX(_xlfn.ANCHORARRAY(Dados!$B$20),ROW()-30+1,MATCH("metrics.annualized_return",INDEX(_xlfn.ANCHORARRAY(Dados!$B$20),1,0),0)),"")</f>
        <v/>
      </c>
      <c r="E39" s="15" t="str" cm="1">
        <f t="array" aca="1" ref="E39" ca="1">IFERROR(INDEX(_xlfn.ANCHORARRAY(Dados!$B$20),ROW()-30+1,MATCH("metrics.volatility",INDEX(_xlfn.ANCHORARRAY(Dados!$B$20),1,0),0)),"")</f>
        <v/>
      </c>
      <c r="F39" s="15" t="str" cm="1">
        <f t="array" aca="1" ref="F39" ca="1">IFERROR(INDEX(_xlfn.ANCHORARRAY(Dados!$B$20),ROW()-30+1,MATCH("metrics.max_drawdown.depth",INDEX(_xlfn.ANCHORARRAY(Dados!$B$20),1,0),0)),"")</f>
        <v/>
      </c>
      <c r="G39" s="18" t="str" cm="1">
        <f t="array" aca="1" ref="G39" ca="1">IFERROR(INDEX(_xlfn.ANCHORARRAY(Dados!$B$20),ROW()-30+1,MATCH("metrics.sharpe",INDEX(_xlfn.ANCHORARRAY(Dados!$B$20),1,0),0)),"")</f>
        <v/>
      </c>
      <c r="H39" s="15" t="str" cm="1">
        <f t="array" aca="1" ref="H39" ca="1">IFERROR(INDEX(_xlfn.ANCHORARRAY(Dados!$B$20),ROW()-30+1,MATCH("metrics.best_month",INDEX(_xlfn.ANCHORARRAY(Dados!$B$20),1,0),0)),"")</f>
        <v/>
      </c>
      <c r="I39" s="15" t="str" cm="1">
        <f t="array" aca="1" ref="I39" ca="1">IFERROR(INDEX(_xlfn.ANCHORARRAY(Dados!$B$20),ROW()-30+1,MATCH("metrics.worst_month",INDEX(_xlfn.ANCHORARRAY(Dados!$B$20),1,0),0)),"")</f>
        <v/>
      </c>
    </row>
    <row r="40" spans="2:9" x14ac:dyDescent="0.25">
      <c r="B40" s="11" t="str" cm="1">
        <f t="array" aca="1" ref="B40" ca="1">IFERROR(INDEX(_xlfn.ANCHORARRAY(Dados!$B$20),ROW()-30+1,MATCH("code",INDEX(_xlfn.ANCHORARRAY(Dados!$B$20),1,0),0)),"")</f>
        <v/>
      </c>
      <c r="C40" s="25" t="str" cm="1">
        <f t="array" aca="1" ref="C40" ca="1">IFERROR(INDEX(_xlfn.ANCHORARRAY(Dados!$B$20),ROW()-30+1,MATCH("metrics.total_return",INDEX(_xlfn.ANCHORARRAY(Dados!$B$20),1,0),0)),"")</f>
        <v/>
      </c>
      <c r="D40" s="15" t="str" cm="1">
        <f t="array" aca="1" ref="D40" ca="1">IFERROR(INDEX(_xlfn.ANCHORARRAY(Dados!$B$20),ROW()-30+1,MATCH("metrics.annualized_return",INDEX(_xlfn.ANCHORARRAY(Dados!$B$20),1,0),0)),"")</f>
        <v/>
      </c>
      <c r="E40" s="15" t="str" cm="1">
        <f t="array" aca="1" ref="E40" ca="1">IFERROR(INDEX(_xlfn.ANCHORARRAY(Dados!$B$20),ROW()-30+1,MATCH("metrics.volatility",INDEX(_xlfn.ANCHORARRAY(Dados!$B$20),1,0),0)),"")</f>
        <v/>
      </c>
      <c r="F40" s="15" t="str" cm="1">
        <f t="array" aca="1" ref="F40" ca="1">IFERROR(INDEX(_xlfn.ANCHORARRAY(Dados!$B$20),ROW()-30+1,MATCH("metrics.max_drawdown.depth",INDEX(_xlfn.ANCHORARRAY(Dados!$B$20),1,0),0)),"")</f>
        <v/>
      </c>
      <c r="G40" s="18" t="str" cm="1">
        <f t="array" aca="1" ref="G40" ca="1">IFERROR(INDEX(_xlfn.ANCHORARRAY(Dados!$B$20),ROW()-30+1,MATCH("metrics.sharpe",INDEX(_xlfn.ANCHORARRAY(Dados!$B$20),1,0),0)),"")</f>
        <v/>
      </c>
      <c r="H40" s="15" t="str" cm="1">
        <f t="array" aca="1" ref="H40" ca="1">IFERROR(INDEX(_xlfn.ANCHORARRAY(Dados!$B$20),ROW()-30+1,MATCH("metrics.best_month",INDEX(_xlfn.ANCHORARRAY(Dados!$B$20),1,0),0)),"")</f>
        <v/>
      </c>
      <c r="I40" s="15" t="str" cm="1">
        <f t="array" aca="1" ref="I40" ca="1">IFERROR(INDEX(_xlfn.ANCHORARRAY(Dados!$B$20),ROW()-30+1,MATCH("metrics.worst_month",INDEX(_xlfn.ANCHORARRAY(Dados!$B$20),1,0),0)),"")</f>
        <v/>
      </c>
    </row>
    <row r="43" spans="2:9" x14ac:dyDescent="0.25">
      <c r="B43" s="6" t="s">
        <v>31</v>
      </c>
    </row>
    <row r="44" spans="2:9" x14ac:dyDescent="0.25">
      <c r="B44" s="11" t="s">
        <v>32</v>
      </c>
      <c r="C44" s="26" t="s">
        <v>33</v>
      </c>
    </row>
    <row r="45" spans="2:9" x14ac:dyDescent="0.25">
      <c r="B45" s="7" t="s">
        <v>34</v>
      </c>
      <c r="C45" s="26" t="s">
        <v>35</v>
      </c>
    </row>
    <row r="46" spans="2:9" x14ac:dyDescent="0.25">
      <c r="B46" s="19" t="s">
        <v>36</v>
      </c>
      <c r="C46" s="26" t="s">
        <v>37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582E7-7F84-4942-B1C6-A7266D786ED4}">
  <dimension ref="A1:L20"/>
  <sheetViews>
    <sheetView showGridLines="0" workbookViewId="0"/>
  </sheetViews>
  <sheetFormatPr defaultRowHeight="14.25" x14ac:dyDescent="0.25"/>
  <cols>
    <col min="1" max="1" width="2.7109375" style="1" customWidth="1"/>
    <col min="2" max="52" width="14.7109375" style="1" customWidth="1"/>
    <col min="53" max="16384" width="9.140625" style="1"/>
  </cols>
  <sheetData>
    <row r="1" spans="1:12" ht="24" customHeight="1" x14ac:dyDescent="0.35">
      <c r="A1" s="2"/>
      <c r="B1" s="3" t="s">
        <v>0</v>
      </c>
      <c r="C1" s="4" t="s">
        <v>32</v>
      </c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2"/>
      <c r="B2" s="2"/>
      <c r="C2" s="5" t="s">
        <v>38</v>
      </c>
      <c r="D2" s="2"/>
      <c r="E2" s="2"/>
      <c r="F2" s="2"/>
      <c r="G2" s="2"/>
      <c r="H2" s="2"/>
      <c r="I2" s="2"/>
      <c r="J2" s="2"/>
      <c r="K2" s="2"/>
      <c r="L2" s="2"/>
    </row>
    <row r="4" spans="1:12" x14ac:dyDescent="0.25">
      <c r="B4" s="6" t="s">
        <v>39</v>
      </c>
    </row>
    <row r="5" spans="1:12" x14ac:dyDescent="0.25">
      <c r="B5" s="11" t="e" cm="1">
        <f t="array" aca="1" ref="B5" ca="1">Fintay_Ativos_Comparar(_xlfn._xlws.FILTER(Comparacao!$B$5:$B$14,Comparacao!$B$5:$B$14&lt;&gt;""),"price,market_cap,price_to_earnings,price_to_book,dividend_yield,return_on_equity",365)</f>
        <v>#NAME?</v>
      </c>
    </row>
    <row r="19" spans="2:2" x14ac:dyDescent="0.25">
      <c r="B19" s="6" t="s">
        <v>40</v>
      </c>
    </row>
    <row r="20" spans="2:2" x14ac:dyDescent="0.25">
      <c r="B20" s="11" t="e" cm="1">
        <f t="array" aca="1" ref="B20" ca="1">Fintay_Ativos_Metricas(_xlfn._xlws.FILTER(Comparacao!$B$5:$B$14,Comparacao!$B$5:$B$14&lt;&gt;""),Comparacao!$E$4,"","mensal",Comparacao!$E$5)</f>
        <v>#NAME?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Comparacao</vt:lpstr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Rodrigues de Souza Simões</dc:creator>
  <cp:lastModifiedBy>Thiago Rodrigues de Souza Simões</cp:lastModifiedBy>
  <dcterms:created xsi:type="dcterms:W3CDTF">2026-10-15T15:14:28Z</dcterms:created>
  <dcterms:modified xsi:type="dcterms:W3CDTF">2026-10-15T15:14:30Z</dcterms:modified>
</cp:coreProperties>
</file>