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9495D73C-5086-4247-B2BD-5E8F85CE8150}" xr6:coauthVersionLast="47" xr6:coauthVersionMax="47" xr10:uidLastSave="{00000000-0000-0000-0000-000000000000}"/>
  <bookViews>
    <workbookView xWindow="-28920" yWindow="15" windowWidth="29040" windowHeight="15840" xr2:uid="{C5776035-3C88-403A-B5A5-02C9128C22A2}"/>
  </bookViews>
  <sheets>
    <sheet name="Inicio" sheetId="1" r:id="rId1"/>
    <sheet name="Premissas" sheetId="2" r:id="rId2"/>
    <sheet name="Resultados" sheetId="3" r:id="rId3"/>
    <sheet name="Simulacao" sheetId="4" r:id="rId4"/>
    <sheet name="Mensal" sheetId="5" r:id="rId5"/>
    <sheet name="Dados" sheetId="6" r:id="rId6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75" i="4" l="1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Y202" i="4"/>
  <c r="Y203" i="4"/>
  <c r="Y204" i="4"/>
  <c r="Y205" i="4"/>
  <c r="Y206" i="4"/>
  <c r="Y207" i="4"/>
  <c r="Y208" i="4"/>
  <c r="Y209" i="4"/>
  <c r="Y210" i="4"/>
  <c r="Y211" i="4"/>
  <c r="Y212" i="4"/>
  <c r="Y213" i="4"/>
  <c r="Y214" i="4"/>
  <c r="Y215" i="4"/>
  <c r="Y216" i="4"/>
  <c r="Y217" i="4"/>
  <c r="Y218" i="4"/>
  <c r="Y219" i="4"/>
  <c r="Y220" i="4"/>
  <c r="Y221" i="4"/>
  <c r="Y222" i="4"/>
  <c r="Y223" i="4"/>
  <c r="Y224" i="4"/>
  <c r="Y225" i="4"/>
  <c r="Y226" i="4"/>
  <c r="Y227" i="4"/>
  <c r="Y228" i="4"/>
  <c r="Y229" i="4"/>
  <c r="Y230" i="4"/>
  <c r="Y231" i="4"/>
  <c r="Y232" i="4"/>
  <c r="Y233" i="4"/>
  <c r="Y234" i="4"/>
  <c r="Y235" i="4"/>
  <c r="Y236" i="4"/>
  <c r="Y237" i="4"/>
  <c r="Y238" i="4"/>
  <c r="Y239" i="4"/>
  <c r="Y240" i="4"/>
  <c r="Y241" i="4"/>
  <c r="Y242" i="4"/>
  <c r="Y243" i="4"/>
  <c r="Y244" i="4"/>
  <c r="Y245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W6" i="4"/>
  <c r="U6" i="4"/>
  <c r="N4" i="4"/>
  <c r="L4" i="4"/>
  <c r="J4" i="4"/>
  <c r="H4" i="4"/>
  <c r="F4" i="4"/>
  <c r="D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I75" i="5" a="1"/>
  <c r="I76" i="5" a="1"/>
  <c r="I77" i="5" a="1"/>
  <c r="I78" i="5" a="1"/>
  <c r="I79" i="5" a="1"/>
  <c r="I80" i="5" a="1"/>
  <c r="I81" i="5" a="1"/>
  <c r="I82" i="5" a="1"/>
  <c r="I83" i="5" a="1"/>
  <c r="I84" i="5" a="1"/>
  <c r="I85" i="5" a="1"/>
  <c r="I86" i="5" a="1"/>
  <c r="I87" i="5" a="1"/>
  <c r="I88" i="5" a="1"/>
  <c r="I89" i="5" a="1"/>
  <c r="I90" i="5" a="1"/>
  <c r="I91" i="5" a="1"/>
  <c r="I92" i="5" a="1"/>
  <c r="I93" i="5" a="1"/>
  <c r="I94" i="5" a="1"/>
  <c r="I95" i="5" a="1"/>
  <c r="I96" i="5" a="1"/>
  <c r="I97" i="5" a="1"/>
  <c r="I98" i="5" a="1"/>
  <c r="I99" i="5" a="1"/>
  <c r="I100" i="5" a="1"/>
  <c r="I101" i="5" a="1"/>
  <c r="I102" i="5" a="1"/>
  <c r="I103" i="5" a="1"/>
  <c r="I104" i="5" a="1"/>
  <c r="I105" i="5" a="1"/>
  <c r="I106" i="5" a="1"/>
  <c r="I107" i="5" a="1"/>
  <c r="I108" i="5" a="1"/>
  <c r="I109" i="5" a="1"/>
  <c r="I110" i="5" a="1"/>
  <c r="I111" i="5" a="1"/>
  <c r="I112" i="5" a="1"/>
  <c r="I113" i="5" a="1"/>
  <c r="I114" i="5" a="1"/>
  <c r="I115" i="5" a="1"/>
  <c r="I116" i="5" a="1"/>
  <c r="I117" i="5" a="1"/>
  <c r="I118" i="5" a="1"/>
  <c r="I119" i="5" a="1"/>
  <c r="I120" i="5" a="1"/>
  <c r="I121" i="5" a="1"/>
  <c r="I122" i="5" a="1"/>
  <c r="I123" i="5" a="1"/>
  <c r="I124" i="5" a="1"/>
  <c r="I125" i="5" a="1"/>
  <c r="I126" i="5" a="1"/>
  <c r="I127" i="5" a="1"/>
  <c r="I128" i="5" a="1"/>
  <c r="I129" i="5" a="1"/>
  <c r="I130" i="5" a="1"/>
  <c r="I131" i="5" a="1"/>
  <c r="I132" i="5" a="1"/>
  <c r="I133" i="5" a="1"/>
  <c r="I134" i="5" a="1"/>
  <c r="I135" i="5" a="1"/>
  <c r="I136" i="5" a="1"/>
  <c r="I137" i="5" a="1"/>
  <c r="I138" i="5" a="1"/>
  <c r="I139" i="5" a="1"/>
  <c r="I140" i="5" a="1"/>
  <c r="I141" i="5" a="1"/>
  <c r="I142" i="5" a="1"/>
  <c r="I143" i="5" a="1"/>
  <c r="I144" i="5" a="1"/>
  <c r="I145" i="5" a="1"/>
  <c r="I146" i="5" a="1"/>
  <c r="I147" i="5" a="1"/>
  <c r="I148" i="5" a="1"/>
  <c r="I149" i="5" a="1"/>
  <c r="I150" i="5" a="1"/>
  <c r="I151" i="5" a="1"/>
  <c r="I152" i="5" a="1"/>
  <c r="I153" i="5" a="1"/>
  <c r="I154" i="5" a="1"/>
  <c r="I155" i="5" a="1"/>
  <c r="I156" i="5" a="1"/>
  <c r="I157" i="5" a="1"/>
  <c r="I158" i="5" a="1"/>
  <c r="I159" i="5" a="1"/>
  <c r="I160" i="5" a="1"/>
  <c r="I161" i="5" a="1"/>
  <c r="I162" i="5" a="1"/>
  <c r="I163" i="5" a="1"/>
  <c r="I164" i="5" a="1"/>
  <c r="I165" i="5" a="1"/>
  <c r="I166" i="5" a="1"/>
  <c r="I167" i="5" a="1"/>
  <c r="I168" i="5" a="1"/>
  <c r="I169" i="5" a="1"/>
  <c r="I170" i="5" a="1"/>
  <c r="I171" i="5" a="1"/>
  <c r="I172" i="5" a="1"/>
  <c r="I173" i="5" a="1"/>
  <c r="I174" i="5" a="1"/>
  <c r="I175" i="5" a="1"/>
  <c r="I176" i="5" a="1"/>
  <c r="I177" i="5" a="1"/>
  <c r="I178" i="5" a="1"/>
  <c r="I179" i="5" a="1"/>
  <c r="I180" i="5" a="1"/>
  <c r="I181" i="5" a="1"/>
  <c r="I182" i="5" a="1"/>
  <c r="I183" i="5" a="1"/>
  <c r="I184" i="5" a="1"/>
  <c r="I185" i="5" a="1"/>
  <c r="I186" i="5" a="1"/>
  <c r="I187" i="5" a="1"/>
  <c r="I188" i="5" a="1"/>
  <c r="I189" i="5" a="1"/>
  <c r="I190" i="5" a="1"/>
  <c r="I191" i="5" a="1"/>
  <c r="I192" i="5" a="1"/>
  <c r="I193" i="5" a="1"/>
  <c r="I194" i="5" a="1"/>
  <c r="I195" i="5" a="1"/>
  <c r="I196" i="5" a="1"/>
  <c r="I197" i="5" a="1"/>
  <c r="I198" i="5" a="1"/>
  <c r="I199" i="5" a="1"/>
  <c r="I200" i="5" a="1"/>
  <c r="I201" i="5" a="1"/>
  <c r="I202" i="5" a="1"/>
  <c r="I203" i="5" a="1"/>
  <c r="I204" i="5" a="1"/>
  <c r="I205" i="5" a="1"/>
  <c r="I206" i="5" a="1"/>
  <c r="I207" i="5" a="1"/>
  <c r="I208" i="5" a="1"/>
  <c r="I209" i="5" a="1"/>
  <c r="I210" i="5" a="1"/>
  <c r="I211" i="5" a="1"/>
  <c r="I212" i="5" a="1"/>
  <c r="I213" i="5" a="1"/>
  <c r="I214" i="5" a="1"/>
  <c r="I215" i="5" a="1"/>
  <c r="I216" i="5" a="1"/>
  <c r="I217" i="5" a="1"/>
  <c r="I218" i="5" a="1"/>
  <c r="I219" i="5" a="1"/>
  <c r="I220" i="5" a="1"/>
  <c r="I221" i="5" a="1"/>
  <c r="I222" i="5" a="1"/>
  <c r="I223" i="5" a="1"/>
  <c r="I224" i="5" a="1"/>
  <c r="I225" i="5" a="1"/>
  <c r="I226" i="5" a="1"/>
  <c r="I227" i="5" a="1"/>
  <c r="I228" i="5" a="1"/>
  <c r="I229" i="5" a="1"/>
  <c r="I230" i="5" a="1"/>
  <c r="I231" i="5" a="1"/>
  <c r="I232" i="5" a="1"/>
  <c r="I233" i="5" a="1"/>
  <c r="I234" i="5" a="1"/>
  <c r="I235" i="5" a="1"/>
  <c r="I236" i="5" a="1"/>
  <c r="I237" i="5" a="1"/>
  <c r="I238" i="5" a="1"/>
  <c r="I239" i="5" a="1"/>
  <c r="I240" i="5" a="1"/>
  <c r="I241" i="5" a="1"/>
  <c r="I242" i="5" a="1"/>
  <c r="I243" i="5" a="1"/>
  <c r="I244" i="5" a="1"/>
  <c r="I245" i="5" a="1"/>
  <c r="H75" i="5" a="1"/>
  <c r="H76" i="5" a="1"/>
  <c r="H77" i="5" a="1"/>
  <c r="H78" i="5" a="1"/>
  <c r="H79" i="5" a="1"/>
  <c r="H80" i="5" a="1"/>
  <c r="H81" i="5" a="1"/>
  <c r="H82" i="5" a="1"/>
  <c r="H83" i="5" a="1"/>
  <c r="H84" i="5" a="1"/>
  <c r="H85" i="5" a="1"/>
  <c r="H86" i="5" a="1"/>
  <c r="H87" i="5" a="1"/>
  <c r="H88" i="5" a="1"/>
  <c r="H89" i="5" a="1"/>
  <c r="H90" i="5" a="1"/>
  <c r="H91" i="5" a="1"/>
  <c r="H92" i="5" a="1"/>
  <c r="H93" i="5" a="1"/>
  <c r="H94" i="5" a="1"/>
  <c r="H95" i="5" a="1"/>
  <c r="H96" i="5" a="1"/>
  <c r="H97" i="5" a="1"/>
  <c r="H98" i="5" a="1"/>
  <c r="H99" i="5" a="1"/>
  <c r="H100" i="5" a="1"/>
  <c r="H101" i="5" a="1"/>
  <c r="H102" i="5" a="1"/>
  <c r="H103" i="5" a="1"/>
  <c r="H104" i="5" a="1"/>
  <c r="H105" i="5" a="1"/>
  <c r="H106" i="5" a="1"/>
  <c r="H107" i="5" a="1"/>
  <c r="H108" i="5" a="1"/>
  <c r="H109" i="5" a="1"/>
  <c r="H110" i="5" a="1"/>
  <c r="H111" i="5" a="1"/>
  <c r="H112" i="5" a="1"/>
  <c r="H113" i="5" a="1"/>
  <c r="H114" i="5" a="1"/>
  <c r="H115" i="5" a="1"/>
  <c r="H116" i="5" a="1"/>
  <c r="H117" i="5" a="1"/>
  <c r="H118" i="5" a="1"/>
  <c r="H119" i="5" a="1"/>
  <c r="H120" i="5" a="1"/>
  <c r="H121" i="5" a="1"/>
  <c r="H122" i="5" a="1"/>
  <c r="H123" i="5" a="1"/>
  <c r="H124" i="5" a="1"/>
  <c r="H125" i="5" a="1"/>
  <c r="H126" i="5" a="1"/>
  <c r="H127" i="5" a="1"/>
  <c r="H128" i="5" a="1"/>
  <c r="H129" i="5" a="1"/>
  <c r="H130" i="5" a="1"/>
  <c r="H131" i="5" a="1"/>
  <c r="H132" i="5" a="1"/>
  <c r="H133" i="5" a="1"/>
  <c r="H134" i="5" a="1"/>
  <c r="H135" i="5" a="1"/>
  <c r="H136" i="5" a="1"/>
  <c r="H137" i="5" a="1"/>
  <c r="H138" i="5" a="1"/>
  <c r="H139" i="5" a="1"/>
  <c r="H140" i="5" a="1"/>
  <c r="H141" i="5" a="1"/>
  <c r="H142" i="5" a="1"/>
  <c r="H143" i="5" a="1"/>
  <c r="H144" i="5" a="1"/>
  <c r="H145" i="5" a="1"/>
  <c r="H146" i="5" a="1"/>
  <c r="H147" i="5" a="1"/>
  <c r="H148" i="5" a="1"/>
  <c r="H149" i="5" a="1"/>
  <c r="H150" i="5" a="1"/>
  <c r="H151" i="5" a="1"/>
  <c r="H152" i="5" a="1"/>
  <c r="H153" i="5" a="1"/>
  <c r="H154" i="5" a="1"/>
  <c r="H155" i="5" a="1"/>
  <c r="H156" i="5" a="1"/>
  <c r="H157" i="5" a="1"/>
  <c r="H158" i="5" a="1"/>
  <c r="H159" i="5" a="1"/>
  <c r="H160" i="5" a="1"/>
  <c r="H161" i="5" a="1"/>
  <c r="H162" i="5" a="1"/>
  <c r="H163" i="5" a="1"/>
  <c r="H164" i="5" a="1"/>
  <c r="H165" i="5" a="1"/>
  <c r="H166" i="5" a="1"/>
  <c r="H167" i="5" a="1"/>
  <c r="H168" i="5" a="1"/>
  <c r="H169" i="5" a="1"/>
  <c r="H170" i="5" a="1"/>
  <c r="H171" i="5" a="1"/>
  <c r="H172" i="5" a="1"/>
  <c r="H173" i="5" a="1"/>
  <c r="H174" i="5" a="1"/>
  <c r="H175" i="5" a="1"/>
  <c r="H176" i="5" a="1"/>
  <c r="H177" i="5" a="1"/>
  <c r="H178" i="5" a="1"/>
  <c r="H179" i="5" a="1"/>
  <c r="H180" i="5" a="1"/>
  <c r="H181" i="5" a="1"/>
  <c r="H182" i="5" a="1"/>
  <c r="H183" i="5" a="1"/>
  <c r="H184" i="5" a="1"/>
  <c r="H185" i="5" a="1"/>
  <c r="H186" i="5" a="1"/>
  <c r="H187" i="5" a="1"/>
  <c r="H188" i="5" a="1"/>
  <c r="H189" i="5" a="1"/>
  <c r="H190" i="5" a="1"/>
  <c r="H191" i="5" a="1"/>
  <c r="H192" i="5" a="1"/>
  <c r="H193" i="5" a="1"/>
  <c r="H194" i="5" a="1"/>
  <c r="H195" i="5" a="1"/>
  <c r="H196" i="5" a="1"/>
  <c r="H197" i="5" a="1"/>
  <c r="H198" i="5" a="1"/>
  <c r="H199" i="5" a="1"/>
  <c r="H200" i="5" a="1"/>
  <c r="H201" i="5" a="1"/>
  <c r="H202" i="5" a="1"/>
  <c r="H203" i="5" a="1"/>
  <c r="H204" i="5" a="1"/>
  <c r="H205" i="5" a="1"/>
  <c r="H206" i="5" a="1"/>
  <c r="H207" i="5" a="1"/>
  <c r="H208" i="5" a="1"/>
  <c r="H209" i="5" a="1"/>
  <c r="H210" i="5" a="1"/>
  <c r="H211" i="5" a="1"/>
  <c r="H212" i="5" a="1"/>
  <c r="H213" i="5" a="1"/>
  <c r="H214" i="5" a="1"/>
  <c r="H215" i="5" a="1"/>
  <c r="H216" i="5" a="1"/>
  <c r="H217" i="5" a="1"/>
  <c r="H218" i="5" a="1"/>
  <c r="H219" i="5" a="1"/>
  <c r="H220" i="5" a="1"/>
  <c r="H221" i="5" a="1"/>
  <c r="H222" i="5" a="1"/>
  <c r="H223" i="5" a="1"/>
  <c r="H224" i="5" a="1"/>
  <c r="H225" i="5" a="1"/>
  <c r="H226" i="5" a="1"/>
  <c r="H227" i="5" a="1"/>
  <c r="H228" i="5" a="1"/>
  <c r="H229" i="5" a="1"/>
  <c r="H230" i="5" a="1"/>
  <c r="H231" i="5" a="1"/>
  <c r="H232" i="5" a="1"/>
  <c r="H233" i="5" a="1"/>
  <c r="H234" i="5" a="1"/>
  <c r="H235" i="5" a="1"/>
  <c r="H236" i="5" a="1"/>
  <c r="H237" i="5" a="1"/>
  <c r="H238" i="5" a="1"/>
  <c r="H239" i="5" a="1"/>
  <c r="H240" i="5" a="1"/>
  <c r="H241" i="5" a="1"/>
  <c r="H242" i="5" a="1"/>
  <c r="H243" i="5" a="1"/>
  <c r="H244" i="5" a="1"/>
  <c r="H245" i="5" a="1"/>
  <c r="H5" i="5"/>
  <c r="G75" i="5" a="1"/>
  <c r="G76" i="5" a="1"/>
  <c r="G77" i="5" a="1"/>
  <c r="G78" i="5" a="1"/>
  <c r="G79" i="5" a="1"/>
  <c r="G80" i="5" a="1"/>
  <c r="G81" i="5" a="1"/>
  <c r="G82" i="5" a="1"/>
  <c r="G83" i="5" a="1"/>
  <c r="G84" i="5" a="1"/>
  <c r="G85" i="5" a="1"/>
  <c r="G86" i="5" a="1"/>
  <c r="G87" i="5" a="1"/>
  <c r="G88" i="5" a="1"/>
  <c r="G89" i="5" a="1"/>
  <c r="G90" i="5" a="1"/>
  <c r="G91" i="5" a="1"/>
  <c r="G92" i="5" a="1"/>
  <c r="G93" i="5" a="1"/>
  <c r="G94" i="5" a="1"/>
  <c r="G95" i="5" a="1"/>
  <c r="G96" i="5" a="1"/>
  <c r="G97" i="5" a="1"/>
  <c r="G98" i="5" a="1"/>
  <c r="G99" i="5" a="1"/>
  <c r="G100" i="5" a="1"/>
  <c r="G101" i="5" a="1"/>
  <c r="G102" i="5" a="1"/>
  <c r="G103" i="5" a="1"/>
  <c r="G104" i="5" a="1"/>
  <c r="G105" i="5" a="1"/>
  <c r="G106" i="5" a="1"/>
  <c r="G107" i="5" a="1"/>
  <c r="G108" i="5" a="1"/>
  <c r="G109" i="5" a="1"/>
  <c r="G110" i="5" a="1"/>
  <c r="G111" i="5" a="1"/>
  <c r="G112" i="5" a="1"/>
  <c r="G113" i="5" a="1"/>
  <c r="G114" i="5" a="1"/>
  <c r="G115" i="5" a="1"/>
  <c r="G116" i="5" a="1"/>
  <c r="G117" i="5" a="1"/>
  <c r="G118" i="5" a="1"/>
  <c r="G119" i="5" a="1"/>
  <c r="G120" i="5" a="1"/>
  <c r="G121" i="5" a="1"/>
  <c r="G122" i="5" a="1"/>
  <c r="G123" i="5" a="1"/>
  <c r="G124" i="5" a="1"/>
  <c r="G125" i="5" a="1"/>
  <c r="G126" i="5" a="1"/>
  <c r="G127" i="5" a="1"/>
  <c r="G128" i="5" a="1"/>
  <c r="G129" i="5" a="1"/>
  <c r="G130" i="5" a="1"/>
  <c r="G131" i="5" a="1"/>
  <c r="G132" i="5" a="1"/>
  <c r="G133" i="5" a="1"/>
  <c r="G134" i="5" a="1"/>
  <c r="G135" i="5" a="1"/>
  <c r="G136" i="5" a="1"/>
  <c r="G137" i="5" a="1"/>
  <c r="G138" i="5" a="1"/>
  <c r="G139" i="5" a="1"/>
  <c r="G140" i="5" a="1"/>
  <c r="G141" i="5" a="1"/>
  <c r="G142" i="5" a="1"/>
  <c r="G143" i="5" a="1"/>
  <c r="G144" i="5" a="1"/>
  <c r="G145" i="5" a="1"/>
  <c r="G146" i="5" a="1"/>
  <c r="G147" i="5" a="1"/>
  <c r="G148" i="5" a="1"/>
  <c r="G149" i="5" a="1"/>
  <c r="G150" i="5" a="1"/>
  <c r="G151" i="5" a="1"/>
  <c r="G152" i="5" a="1"/>
  <c r="G153" i="5" a="1"/>
  <c r="G154" i="5" a="1"/>
  <c r="G155" i="5" a="1"/>
  <c r="G156" i="5" a="1"/>
  <c r="G157" i="5" a="1"/>
  <c r="G158" i="5" a="1"/>
  <c r="G159" i="5" a="1"/>
  <c r="G160" i="5" a="1"/>
  <c r="G161" i="5" a="1"/>
  <c r="G162" i="5" a="1"/>
  <c r="G163" i="5" a="1"/>
  <c r="G164" i="5" a="1"/>
  <c r="G165" i="5" a="1"/>
  <c r="G166" i="5" a="1"/>
  <c r="G167" i="5" a="1"/>
  <c r="G168" i="5" a="1"/>
  <c r="G169" i="5" a="1"/>
  <c r="G170" i="5" a="1"/>
  <c r="G171" i="5" a="1"/>
  <c r="G172" i="5" a="1"/>
  <c r="G173" i="5" a="1"/>
  <c r="G174" i="5" a="1"/>
  <c r="G175" i="5" a="1"/>
  <c r="G176" i="5" a="1"/>
  <c r="G177" i="5" a="1"/>
  <c r="G178" i="5" a="1"/>
  <c r="G179" i="5" a="1"/>
  <c r="G180" i="5" a="1"/>
  <c r="G181" i="5" a="1"/>
  <c r="G182" i="5" a="1"/>
  <c r="G183" i="5" a="1"/>
  <c r="G184" i="5" a="1"/>
  <c r="G185" i="5" a="1"/>
  <c r="G186" i="5" a="1"/>
  <c r="G187" i="5" a="1"/>
  <c r="G188" i="5" a="1"/>
  <c r="G189" i="5" a="1"/>
  <c r="G190" i="5" a="1"/>
  <c r="G191" i="5" a="1"/>
  <c r="G192" i="5" a="1"/>
  <c r="G193" i="5" a="1"/>
  <c r="G194" i="5" a="1"/>
  <c r="G195" i="5" a="1"/>
  <c r="G196" i="5" a="1"/>
  <c r="G197" i="5" a="1"/>
  <c r="G198" i="5" a="1"/>
  <c r="G199" i="5" a="1"/>
  <c r="G200" i="5" a="1"/>
  <c r="G201" i="5" a="1"/>
  <c r="G202" i="5" a="1"/>
  <c r="G203" i="5" a="1"/>
  <c r="G204" i="5" a="1"/>
  <c r="G205" i="5" a="1"/>
  <c r="G206" i="5" a="1"/>
  <c r="G207" i="5" a="1"/>
  <c r="G208" i="5" a="1"/>
  <c r="G209" i="5" a="1"/>
  <c r="G210" i="5" a="1"/>
  <c r="G211" i="5" a="1"/>
  <c r="G212" i="5" a="1"/>
  <c r="G213" i="5" a="1"/>
  <c r="G214" i="5" a="1"/>
  <c r="G215" i="5" a="1"/>
  <c r="G216" i="5" a="1"/>
  <c r="G217" i="5" a="1"/>
  <c r="G218" i="5" a="1"/>
  <c r="G219" i="5" a="1"/>
  <c r="G220" i="5" a="1"/>
  <c r="G221" i="5" a="1"/>
  <c r="G222" i="5" a="1"/>
  <c r="G223" i="5" a="1"/>
  <c r="G224" i="5" a="1"/>
  <c r="G225" i="5" a="1"/>
  <c r="G226" i="5" a="1"/>
  <c r="G227" i="5" a="1"/>
  <c r="G228" i="5" a="1"/>
  <c r="G229" i="5" a="1"/>
  <c r="G230" i="5" a="1"/>
  <c r="G231" i="5" a="1"/>
  <c r="G232" i="5" a="1"/>
  <c r="G233" i="5" a="1"/>
  <c r="G234" i="5" a="1"/>
  <c r="G235" i="5" a="1"/>
  <c r="G236" i="5" a="1"/>
  <c r="G237" i="5" a="1"/>
  <c r="G238" i="5" a="1"/>
  <c r="G239" i="5" a="1"/>
  <c r="G240" i="5" a="1"/>
  <c r="G241" i="5" a="1"/>
  <c r="G242" i="5" a="1"/>
  <c r="G243" i="5" a="1"/>
  <c r="G244" i="5" a="1"/>
  <c r="G245" i="5" a="1"/>
  <c r="G5" i="5"/>
  <c r="F75" i="5" a="1"/>
  <c r="F76" i="5" a="1"/>
  <c r="F77" i="5" a="1"/>
  <c r="F78" i="5" a="1"/>
  <c r="F79" i="5" a="1"/>
  <c r="F80" i="5" a="1"/>
  <c r="F81" i="5" a="1"/>
  <c r="F82" i="5" a="1"/>
  <c r="F83" i="5" a="1"/>
  <c r="F84" i="5" a="1"/>
  <c r="F85" i="5" a="1"/>
  <c r="F86" i="5" a="1"/>
  <c r="F87" i="5" a="1"/>
  <c r="F88" i="5" a="1"/>
  <c r="F89" i="5" a="1"/>
  <c r="F90" i="5" a="1"/>
  <c r="F91" i="5" a="1"/>
  <c r="F92" i="5" a="1"/>
  <c r="F93" i="5" a="1"/>
  <c r="F94" i="5" a="1"/>
  <c r="F95" i="5" a="1"/>
  <c r="F96" i="5" a="1"/>
  <c r="F97" i="5" a="1"/>
  <c r="F98" i="5" a="1"/>
  <c r="F99" i="5" a="1"/>
  <c r="F100" i="5" a="1"/>
  <c r="F101" i="5" a="1"/>
  <c r="F102" i="5" a="1"/>
  <c r="F103" i="5" a="1"/>
  <c r="F104" i="5" a="1"/>
  <c r="F105" i="5" a="1"/>
  <c r="F106" i="5" a="1"/>
  <c r="F107" i="5" a="1"/>
  <c r="F108" i="5" a="1"/>
  <c r="F109" i="5" a="1"/>
  <c r="F110" i="5" a="1"/>
  <c r="F111" i="5" a="1"/>
  <c r="F112" i="5" a="1"/>
  <c r="F113" i="5" a="1"/>
  <c r="F114" i="5" a="1"/>
  <c r="F115" i="5" a="1"/>
  <c r="F116" i="5" a="1"/>
  <c r="F117" i="5" a="1"/>
  <c r="F118" i="5" a="1"/>
  <c r="F119" i="5" a="1"/>
  <c r="F120" i="5" a="1"/>
  <c r="F121" i="5" a="1"/>
  <c r="F122" i="5" a="1"/>
  <c r="F123" i="5" a="1"/>
  <c r="F124" i="5" a="1"/>
  <c r="F125" i="5" a="1"/>
  <c r="F126" i="5" a="1"/>
  <c r="F127" i="5" a="1"/>
  <c r="F128" i="5" a="1"/>
  <c r="F129" i="5" a="1"/>
  <c r="F130" i="5" a="1"/>
  <c r="F131" i="5" a="1"/>
  <c r="F132" i="5" a="1"/>
  <c r="F133" i="5" a="1"/>
  <c r="F134" i="5" a="1"/>
  <c r="F135" i="5" a="1"/>
  <c r="F136" i="5" a="1"/>
  <c r="F137" i="5" a="1"/>
  <c r="F138" i="5" a="1"/>
  <c r="F139" i="5" a="1"/>
  <c r="F140" i="5" a="1"/>
  <c r="F141" i="5" a="1"/>
  <c r="F142" i="5" a="1"/>
  <c r="F143" i="5" a="1"/>
  <c r="F144" i="5" a="1"/>
  <c r="F145" i="5" a="1"/>
  <c r="F146" i="5" a="1"/>
  <c r="F147" i="5" a="1"/>
  <c r="F148" i="5" a="1"/>
  <c r="F149" i="5" a="1"/>
  <c r="F150" i="5" a="1"/>
  <c r="F151" i="5" a="1"/>
  <c r="F152" i="5" a="1"/>
  <c r="F153" i="5" a="1"/>
  <c r="F154" i="5" a="1"/>
  <c r="F155" i="5" a="1"/>
  <c r="F156" i="5" a="1"/>
  <c r="F157" i="5" a="1"/>
  <c r="F158" i="5" a="1"/>
  <c r="F159" i="5" a="1"/>
  <c r="F160" i="5" a="1"/>
  <c r="F161" i="5" a="1"/>
  <c r="F162" i="5" a="1"/>
  <c r="F163" i="5" a="1"/>
  <c r="F164" i="5" a="1"/>
  <c r="F165" i="5" a="1"/>
  <c r="F166" i="5" a="1"/>
  <c r="F167" i="5" a="1"/>
  <c r="F168" i="5" a="1"/>
  <c r="F169" i="5" a="1"/>
  <c r="F170" i="5" a="1"/>
  <c r="F171" i="5" a="1"/>
  <c r="F172" i="5" a="1"/>
  <c r="F173" i="5" a="1"/>
  <c r="F174" i="5" a="1"/>
  <c r="F175" i="5" a="1"/>
  <c r="F176" i="5" a="1"/>
  <c r="F177" i="5" a="1"/>
  <c r="F178" i="5" a="1"/>
  <c r="F179" i="5" a="1"/>
  <c r="F180" i="5" a="1"/>
  <c r="F181" i="5" a="1"/>
  <c r="F182" i="5" a="1"/>
  <c r="F183" i="5" a="1"/>
  <c r="F184" i="5" a="1"/>
  <c r="F185" i="5" a="1"/>
  <c r="F186" i="5" a="1"/>
  <c r="F187" i="5" a="1"/>
  <c r="F188" i="5" a="1"/>
  <c r="F189" i="5" a="1"/>
  <c r="F190" i="5" a="1"/>
  <c r="F191" i="5" a="1"/>
  <c r="F192" i="5" a="1"/>
  <c r="F193" i="5" a="1"/>
  <c r="F194" i="5" a="1"/>
  <c r="F195" i="5" a="1"/>
  <c r="F196" i="5" a="1"/>
  <c r="F197" i="5" a="1"/>
  <c r="F198" i="5" a="1"/>
  <c r="F199" i="5" a="1"/>
  <c r="F200" i="5" a="1"/>
  <c r="F201" i="5" a="1"/>
  <c r="F202" i="5" a="1"/>
  <c r="F203" i="5" a="1"/>
  <c r="F204" i="5" a="1"/>
  <c r="F205" i="5" a="1"/>
  <c r="F206" i="5" a="1"/>
  <c r="F207" i="5" a="1"/>
  <c r="F208" i="5" a="1"/>
  <c r="F209" i="5" a="1"/>
  <c r="F210" i="5" a="1"/>
  <c r="F211" i="5" a="1"/>
  <c r="F212" i="5" a="1"/>
  <c r="F213" i="5" a="1"/>
  <c r="F214" i="5" a="1"/>
  <c r="F215" i="5" a="1"/>
  <c r="F216" i="5" a="1"/>
  <c r="F217" i="5" a="1"/>
  <c r="F218" i="5" a="1"/>
  <c r="F219" i="5" a="1"/>
  <c r="F220" i="5" a="1"/>
  <c r="F221" i="5" a="1"/>
  <c r="F222" i="5" a="1"/>
  <c r="F223" i="5" a="1"/>
  <c r="F224" i="5" a="1"/>
  <c r="F225" i="5" a="1"/>
  <c r="F226" i="5" a="1"/>
  <c r="F227" i="5" a="1"/>
  <c r="F228" i="5" a="1"/>
  <c r="F229" i="5" a="1"/>
  <c r="F230" i="5" a="1"/>
  <c r="F231" i="5" a="1"/>
  <c r="F232" i="5" a="1"/>
  <c r="F233" i="5" a="1"/>
  <c r="F234" i="5" a="1"/>
  <c r="F235" i="5" a="1"/>
  <c r="F236" i="5" a="1"/>
  <c r="F237" i="5" a="1"/>
  <c r="F238" i="5" a="1"/>
  <c r="F239" i="5" a="1"/>
  <c r="F240" i="5" a="1"/>
  <c r="F241" i="5" a="1"/>
  <c r="F242" i="5" a="1"/>
  <c r="F243" i="5" a="1"/>
  <c r="F244" i="5" a="1"/>
  <c r="F245" i="5" a="1"/>
  <c r="F5" i="5"/>
  <c r="E75" i="5" a="1"/>
  <c r="E76" i="5" a="1"/>
  <c r="E77" i="5" a="1"/>
  <c r="E78" i="5" a="1"/>
  <c r="E79" i="5" a="1"/>
  <c r="E80" i="5" a="1"/>
  <c r="E81" i="5" a="1"/>
  <c r="E82" i="5" a="1"/>
  <c r="E83" i="5" a="1"/>
  <c r="E84" i="5" a="1"/>
  <c r="E85" i="5" a="1"/>
  <c r="E86" i="5" a="1"/>
  <c r="E87" i="5" a="1"/>
  <c r="E88" i="5" a="1"/>
  <c r="E89" i="5" a="1"/>
  <c r="E90" i="5" a="1"/>
  <c r="E91" i="5" a="1"/>
  <c r="E92" i="5" a="1"/>
  <c r="E93" i="5" a="1"/>
  <c r="E94" i="5" a="1"/>
  <c r="E95" i="5" a="1"/>
  <c r="E96" i="5" a="1"/>
  <c r="E97" i="5" a="1"/>
  <c r="E98" i="5" a="1"/>
  <c r="E99" i="5" a="1"/>
  <c r="E100" i="5" a="1"/>
  <c r="E101" i="5" a="1"/>
  <c r="E102" i="5" a="1"/>
  <c r="E103" i="5" a="1"/>
  <c r="E104" i="5" a="1"/>
  <c r="E105" i="5" a="1"/>
  <c r="E106" i="5" a="1"/>
  <c r="E107" i="5" a="1"/>
  <c r="E108" i="5" a="1"/>
  <c r="E109" i="5" a="1"/>
  <c r="E110" i="5" a="1"/>
  <c r="E111" i="5" a="1"/>
  <c r="E112" i="5" a="1"/>
  <c r="E113" i="5" a="1"/>
  <c r="E114" i="5" a="1"/>
  <c r="E115" i="5" a="1"/>
  <c r="E116" i="5" a="1"/>
  <c r="E117" i="5" a="1"/>
  <c r="E118" i="5" a="1"/>
  <c r="E119" i="5" a="1"/>
  <c r="E120" i="5" a="1"/>
  <c r="E121" i="5" a="1"/>
  <c r="E122" i="5" a="1"/>
  <c r="E123" i="5" a="1"/>
  <c r="E124" i="5" a="1"/>
  <c r="E125" i="5" a="1"/>
  <c r="E126" i="5" a="1"/>
  <c r="E127" i="5" a="1"/>
  <c r="E128" i="5" a="1"/>
  <c r="E129" i="5" a="1"/>
  <c r="E130" i="5" a="1"/>
  <c r="E131" i="5" a="1"/>
  <c r="E132" i="5" a="1"/>
  <c r="E133" i="5" a="1"/>
  <c r="E134" i="5" a="1"/>
  <c r="E135" i="5" a="1"/>
  <c r="E136" i="5" a="1"/>
  <c r="E137" i="5" a="1"/>
  <c r="E138" i="5" a="1"/>
  <c r="E139" i="5" a="1"/>
  <c r="E140" i="5" a="1"/>
  <c r="E141" i="5" a="1"/>
  <c r="E142" i="5" a="1"/>
  <c r="E143" i="5" a="1"/>
  <c r="E144" i="5" a="1"/>
  <c r="E145" i="5" a="1"/>
  <c r="E146" i="5" a="1"/>
  <c r="E147" i="5" a="1"/>
  <c r="E148" i="5" a="1"/>
  <c r="E149" i="5" a="1"/>
  <c r="E150" i="5" a="1"/>
  <c r="E151" i="5" a="1"/>
  <c r="E152" i="5" a="1"/>
  <c r="E153" i="5" a="1"/>
  <c r="E154" i="5" a="1"/>
  <c r="E155" i="5" a="1"/>
  <c r="E156" i="5" a="1"/>
  <c r="E157" i="5" a="1"/>
  <c r="E158" i="5" a="1"/>
  <c r="E159" i="5" a="1"/>
  <c r="E160" i="5" a="1"/>
  <c r="E161" i="5" a="1"/>
  <c r="E162" i="5" a="1"/>
  <c r="E163" i="5" a="1"/>
  <c r="E164" i="5" a="1"/>
  <c r="E165" i="5" a="1"/>
  <c r="E166" i="5" a="1"/>
  <c r="E167" i="5" a="1"/>
  <c r="E168" i="5" a="1"/>
  <c r="E169" i="5" a="1"/>
  <c r="E170" i="5" a="1"/>
  <c r="E171" i="5" a="1"/>
  <c r="E172" i="5" a="1"/>
  <c r="E173" i="5" a="1"/>
  <c r="E174" i="5" a="1"/>
  <c r="E175" i="5" a="1"/>
  <c r="E176" i="5" a="1"/>
  <c r="E177" i="5" a="1"/>
  <c r="E178" i="5" a="1"/>
  <c r="E179" i="5" a="1"/>
  <c r="E180" i="5" a="1"/>
  <c r="E181" i="5" a="1"/>
  <c r="E182" i="5" a="1"/>
  <c r="E183" i="5" a="1"/>
  <c r="E184" i="5" a="1"/>
  <c r="E185" i="5" a="1"/>
  <c r="E186" i="5" a="1"/>
  <c r="E187" i="5" a="1"/>
  <c r="E188" i="5" a="1"/>
  <c r="E189" i="5" a="1"/>
  <c r="E190" i="5" a="1"/>
  <c r="E191" i="5" a="1"/>
  <c r="E192" i="5" a="1"/>
  <c r="E193" i="5" a="1"/>
  <c r="E194" i="5" a="1"/>
  <c r="E195" i="5" a="1"/>
  <c r="E196" i="5" a="1"/>
  <c r="E197" i="5" a="1"/>
  <c r="E198" i="5" a="1"/>
  <c r="E199" i="5" a="1"/>
  <c r="E200" i="5" a="1"/>
  <c r="E201" i="5" a="1"/>
  <c r="E202" i="5" a="1"/>
  <c r="E203" i="5" a="1"/>
  <c r="E204" i="5" a="1"/>
  <c r="E205" i="5" a="1"/>
  <c r="E206" i="5" a="1"/>
  <c r="E207" i="5" a="1"/>
  <c r="E208" i="5" a="1"/>
  <c r="E209" i="5" a="1"/>
  <c r="E210" i="5" a="1"/>
  <c r="E211" i="5" a="1"/>
  <c r="E212" i="5" a="1"/>
  <c r="E213" i="5" a="1"/>
  <c r="E214" i="5" a="1"/>
  <c r="E215" i="5" a="1"/>
  <c r="E216" i="5" a="1"/>
  <c r="E217" i="5" a="1"/>
  <c r="E218" i="5" a="1"/>
  <c r="E219" i="5" a="1"/>
  <c r="E220" i="5" a="1"/>
  <c r="E221" i="5" a="1"/>
  <c r="E222" i="5" a="1"/>
  <c r="E223" i="5" a="1"/>
  <c r="E224" i="5" a="1"/>
  <c r="E225" i="5" a="1"/>
  <c r="E226" i="5" a="1"/>
  <c r="E227" i="5" a="1"/>
  <c r="E228" i="5" a="1"/>
  <c r="E229" i="5" a="1"/>
  <c r="E230" i="5" a="1"/>
  <c r="E231" i="5" a="1"/>
  <c r="E232" i="5" a="1"/>
  <c r="E233" i="5" a="1"/>
  <c r="E234" i="5" a="1"/>
  <c r="E235" i="5" a="1"/>
  <c r="E236" i="5" a="1"/>
  <c r="E237" i="5" a="1"/>
  <c r="E238" i="5" a="1"/>
  <c r="E239" i="5" a="1"/>
  <c r="E240" i="5" a="1"/>
  <c r="E241" i="5" a="1"/>
  <c r="E242" i="5" a="1"/>
  <c r="E243" i="5" a="1"/>
  <c r="E244" i="5" a="1"/>
  <c r="E245" i="5" a="1"/>
  <c r="E5" i="5"/>
  <c r="D75" i="5" a="1"/>
  <c r="D76" i="5" a="1"/>
  <c r="D77" i="5" a="1"/>
  <c r="D78" i="5" a="1"/>
  <c r="D79" i="5" a="1"/>
  <c r="D80" i="5" a="1"/>
  <c r="D81" i="5" a="1"/>
  <c r="D82" i="5" a="1"/>
  <c r="D83" i="5" a="1"/>
  <c r="D84" i="5" a="1"/>
  <c r="D85" i="5" a="1"/>
  <c r="D86" i="5" a="1"/>
  <c r="D87" i="5" a="1"/>
  <c r="D88" i="5" a="1"/>
  <c r="D89" i="5" a="1"/>
  <c r="D90" i="5" a="1"/>
  <c r="D91" i="5" a="1"/>
  <c r="D92" i="5" a="1"/>
  <c r="D93" i="5" a="1"/>
  <c r="D94" i="5" a="1"/>
  <c r="D95" i="5" a="1"/>
  <c r="D96" i="5" a="1"/>
  <c r="D97" i="5" a="1"/>
  <c r="D98" i="5" a="1"/>
  <c r="D99" i="5" a="1"/>
  <c r="D100" i="5" a="1"/>
  <c r="D101" i="5" a="1"/>
  <c r="D102" i="5" a="1"/>
  <c r="D103" i="5" a="1"/>
  <c r="D104" i="5" a="1"/>
  <c r="D105" i="5" a="1"/>
  <c r="D106" i="5" a="1"/>
  <c r="D107" i="5" a="1"/>
  <c r="D108" i="5" a="1"/>
  <c r="D109" i="5" a="1"/>
  <c r="D110" i="5" a="1"/>
  <c r="D111" i="5" a="1"/>
  <c r="D112" i="5" a="1"/>
  <c r="D113" i="5" a="1"/>
  <c r="D114" i="5" a="1"/>
  <c r="D115" i="5" a="1"/>
  <c r="D116" i="5" a="1"/>
  <c r="D117" i="5" a="1"/>
  <c r="D118" i="5" a="1"/>
  <c r="D119" i="5" a="1"/>
  <c r="D120" i="5" a="1"/>
  <c r="D121" i="5" a="1"/>
  <c r="D122" i="5" a="1"/>
  <c r="D123" i="5" a="1"/>
  <c r="D124" i="5" a="1"/>
  <c r="D125" i="5" a="1"/>
  <c r="D126" i="5" a="1"/>
  <c r="D127" i="5" a="1"/>
  <c r="D128" i="5" a="1"/>
  <c r="D129" i="5" a="1"/>
  <c r="D130" i="5" a="1"/>
  <c r="D131" i="5" a="1"/>
  <c r="D132" i="5" a="1"/>
  <c r="D133" i="5" a="1"/>
  <c r="D134" i="5" a="1"/>
  <c r="D135" i="5" a="1"/>
  <c r="D136" i="5" a="1"/>
  <c r="D137" i="5" a="1"/>
  <c r="D138" i="5" a="1"/>
  <c r="D139" i="5" a="1"/>
  <c r="D140" i="5" a="1"/>
  <c r="D141" i="5" a="1"/>
  <c r="D142" i="5" a="1"/>
  <c r="D143" i="5" a="1"/>
  <c r="D144" i="5" a="1"/>
  <c r="D145" i="5" a="1"/>
  <c r="D146" i="5" a="1"/>
  <c r="D147" i="5" a="1"/>
  <c r="D148" i="5" a="1"/>
  <c r="D149" i="5" a="1"/>
  <c r="D150" i="5" a="1"/>
  <c r="D151" i="5" a="1"/>
  <c r="D152" i="5" a="1"/>
  <c r="D153" i="5" a="1"/>
  <c r="D154" i="5" a="1"/>
  <c r="D155" i="5" a="1"/>
  <c r="D156" i="5" a="1"/>
  <c r="D157" i="5" a="1"/>
  <c r="D158" i="5" a="1"/>
  <c r="D159" i="5" a="1"/>
  <c r="D160" i="5" a="1"/>
  <c r="D161" i="5" a="1"/>
  <c r="D162" i="5" a="1"/>
  <c r="D163" i="5" a="1"/>
  <c r="D164" i="5" a="1"/>
  <c r="D165" i="5" a="1"/>
  <c r="D166" i="5" a="1"/>
  <c r="D167" i="5" a="1"/>
  <c r="D168" i="5" a="1"/>
  <c r="D169" i="5" a="1"/>
  <c r="D170" i="5" a="1"/>
  <c r="D171" i="5" a="1"/>
  <c r="D172" i="5" a="1"/>
  <c r="D173" i="5" a="1"/>
  <c r="D174" i="5" a="1"/>
  <c r="D175" i="5" a="1"/>
  <c r="D176" i="5" a="1"/>
  <c r="D177" i="5" a="1"/>
  <c r="D178" i="5" a="1"/>
  <c r="D179" i="5" a="1"/>
  <c r="D180" i="5" a="1"/>
  <c r="D181" i="5" a="1"/>
  <c r="D182" i="5" a="1"/>
  <c r="D183" i="5" a="1"/>
  <c r="D184" i="5" a="1"/>
  <c r="D185" i="5" a="1"/>
  <c r="D186" i="5" a="1"/>
  <c r="D187" i="5" a="1"/>
  <c r="D188" i="5" a="1"/>
  <c r="D189" i="5" a="1"/>
  <c r="D190" i="5" a="1"/>
  <c r="D191" i="5" a="1"/>
  <c r="D192" i="5" a="1"/>
  <c r="D193" i="5" a="1"/>
  <c r="D194" i="5" a="1"/>
  <c r="D195" i="5" a="1"/>
  <c r="D196" i="5" a="1"/>
  <c r="D197" i="5" a="1"/>
  <c r="D198" i="5" a="1"/>
  <c r="D199" i="5" a="1"/>
  <c r="D200" i="5" a="1"/>
  <c r="D201" i="5" a="1"/>
  <c r="D202" i="5" a="1"/>
  <c r="D203" i="5" a="1"/>
  <c r="D204" i="5" a="1"/>
  <c r="D205" i="5" a="1"/>
  <c r="D206" i="5" a="1"/>
  <c r="D207" i="5" a="1"/>
  <c r="D208" i="5" a="1"/>
  <c r="D209" i="5" a="1"/>
  <c r="D210" i="5" a="1"/>
  <c r="D211" i="5" a="1"/>
  <c r="D212" i="5" a="1"/>
  <c r="D213" i="5" a="1"/>
  <c r="D214" i="5" a="1"/>
  <c r="D215" i="5" a="1"/>
  <c r="D216" i="5" a="1"/>
  <c r="D217" i="5" a="1"/>
  <c r="D218" i="5" a="1"/>
  <c r="D219" i="5" a="1"/>
  <c r="D220" i="5" a="1"/>
  <c r="D221" i="5" a="1"/>
  <c r="D222" i="5" a="1"/>
  <c r="D223" i="5" a="1"/>
  <c r="D224" i="5" a="1"/>
  <c r="D225" i="5" a="1"/>
  <c r="D226" i="5" a="1"/>
  <c r="D227" i="5" a="1"/>
  <c r="D228" i="5" a="1"/>
  <c r="D229" i="5" a="1"/>
  <c r="D230" i="5" a="1"/>
  <c r="D231" i="5" a="1"/>
  <c r="D232" i="5" a="1"/>
  <c r="D233" i="5" a="1"/>
  <c r="D234" i="5" a="1"/>
  <c r="D235" i="5" a="1"/>
  <c r="D236" i="5" a="1"/>
  <c r="D237" i="5" a="1"/>
  <c r="D238" i="5" a="1"/>
  <c r="D239" i="5" a="1"/>
  <c r="D240" i="5" a="1"/>
  <c r="D241" i="5" a="1"/>
  <c r="D242" i="5" a="1"/>
  <c r="D243" i="5" a="1"/>
  <c r="D244" i="5" a="1"/>
  <c r="D245" i="5" a="1"/>
  <c r="D5" i="5"/>
  <c r="C75" i="5" a="1"/>
  <c r="C76" i="5" a="1"/>
  <c r="C77" i="5" a="1"/>
  <c r="C78" i="5" a="1"/>
  <c r="C79" i="5" a="1"/>
  <c r="C80" i="5" a="1"/>
  <c r="C81" i="5" a="1"/>
  <c r="C82" i="5" a="1"/>
  <c r="C83" i="5" a="1"/>
  <c r="C84" i="5" a="1"/>
  <c r="C85" i="5" a="1"/>
  <c r="C86" i="5" a="1"/>
  <c r="C87" i="5" a="1"/>
  <c r="C88" i="5" a="1"/>
  <c r="C89" i="5" a="1"/>
  <c r="C90" i="5" a="1"/>
  <c r="C91" i="5" a="1"/>
  <c r="C92" i="5" a="1"/>
  <c r="C93" i="5" a="1"/>
  <c r="C94" i="5" a="1"/>
  <c r="C95" i="5" a="1"/>
  <c r="C96" i="5" a="1"/>
  <c r="C97" i="5" a="1"/>
  <c r="C98" i="5" a="1"/>
  <c r="C99" i="5" a="1"/>
  <c r="C100" i="5" a="1"/>
  <c r="C101" i="5" a="1"/>
  <c r="C102" i="5" a="1"/>
  <c r="C103" i="5" a="1"/>
  <c r="C104" i="5" a="1"/>
  <c r="C105" i="5" a="1"/>
  <c r="C106" i="5" a="1"/>
  <c r="C107" i="5" a="1"/>
  <c r="C108" i="5" a="1"/>
  <c r="C109" i="5" a="1"/>
  <c r="C110" i="5" a="1"/>
  <c r="C111" i="5" a="1"/>
  <c r="C112" i="5" a="1"/>
  <c r="C113" i="5" a="1"/>
  <c r="C114" i="5" a="1"/>
  <c r="C115" i="5" a="1"/>
  <c r="C116" i="5" a="1"/>
  <c r="C117" i="5" a="1"/>
  <c r="C118" i="5" a="1"/>
  <c r="C119" i="5" a="1"/>
  <c r="C120" i="5" a="1"/>
  <c r="C121" i="5" a="1"/>
  <c r="C122" i="5" a="1"/>
  <c r="C123" i="5" a="1"/>
  <c r="C124" i="5" a="1"/>
  <c r="C125" i="5" a="1"/>
  <c r="C126" i="5" a="1"/>
  <c r="C127" i="5" a="1"/>
  <c r="C128" i="5" a="1"/>
  <c r="C129" i="5" a="1"/>
  <c r="C130" i="5" a="1"/>
  <c r="C131" i="5" a="1"/>
  <c r="C132" i="5" a="1"/>
  <c r="C133" i="5" a="1"/>
  <c r="C134" i="5" a="1"/>
  <c r="C135" i="5" a="1"/>
  <c r="C136" i="5" a="1"/>
  <c r="C137" i="5" a="1"/>
  <c r="C138" i="5" a="1"/>
  <c r="C139" i="5" a="1"/>
  <c r="C140" i="5" a="1"/>
  <c r="C141" i="5" a="1"/>
  <c r="C142" i="5" a="1"/>
  <c r="C143" i="5" a="1"/>
  <c r="C144" i="5" a="1"/>
  <c r="C145" i="5" a="1"/>
  <c r="C146" i="5" a="1"/>
  <c r="C147" i="5" a="1"/>
  <c r="C148" i="5" a="1"/>
  <c r="C149" i="5" a="1"/>
  <c r="C150" i="5" a="1"/>
  <c r="C151" i="5" a="1"/>
  <c r="C152" i="5" a="1"/>
  <c r="C153" i="5" a="1"/>
  <c r="C154" i="5" a="1"/>
  <c r="C155" i="5" a="1"/>
  <c r="C156" i="5" a="1"/>
  <c r="C157" i="5" a="1"/>
  <c r="C158" i="5" a="1"/>
  <c r="C159" i="5" a="1"/>
  <c r="C160" i="5" a="1"/>
  <c r="C161" i="5" a="1"/>
  <c r="C162" i="5" a="1"/>
  <c r="C163" i="5" a="1"/>
  <c r="C164" i="5" a="1"/>
  <c r="C165" i="5" a="1"/>
  <c r="C166" i="5" a="1"/>
  <c r="C167" i="5" a="1"/>
  <c r="C168" i="5" a="1"/>
  <c r="C169" i="5" a="1"/>
  <c r="C170" i="5" a="1"/>
  <c r="C171" i="5" a="1"/>
  <c r="C172" i="5" a="1"/>
  <c r="C173" i="5" a="1"/>
  <c r="C174" i="5" a="1"/>
  <c r="C175" i="5" a="1"/>
  <c r="C176" i="5" a="1"/>
  <c r="C177" i="5" a="1"/>
  <c r="C178" i="5" a="1"/>
  <c r="C179" i="5" a="1"/>
  <c r="C180" i="5" a="1"/>
  <c r="C181" i="5" a="1"/>
  <c r="C182" i="5" a="1"/>
  <c r="C183" i="5" a="1"/>
  <c r="C184" i="5" a="1"/>
  <c r="C185" i="5" a="1"/>
  <c r="C186" i="5" a="1"/>
  <c r="C187" i="5" a="1"/>
  <c r="C188" i="5" a="1"/>
  <c r="C189" i="5" a="1"/>
  <c r="C190" i="5" a="1"/>
  <c r="C191" i="5" a="1"/>
  <c r="C192" i="5" a="1"/>
  <c r="C193" i="5" a="1"/>
  <c r="C194" i="5" a="1"/>
  <c r="C195" i="5" a="1"/>
  <c r="C196" i="5" a="1"/>
  <c r="C197" i="5" a="1"/>
  <c r="C198" i="5" a="1"/>
  <c r="C199" i="5" a="1"/>
  <c r="C200" i="5" a="1"/>
  <c r="C201" i="5" a="1"/>
  <c r="C202" i="5" a="1"/>
  <c r="C203" i="5" a="1"/>
  <c r="C204" i="5" a="1"/>
  <c r="C205" i="5" a="1"/>
  <c r="C206" i="5" a="1"/>
  <c r="C207" i="5" a="1"/>
  <c r="C208" i="5" a="1"/>
  <c r="C209" i="5" a="1"/>
  <c r="C210" i="5" a="1"/>
  <c r="C211" i="5" a="1"/>
  <c r="C212" i="5" a="1"/>
  <c r="C213" i="5" a="1"/>
  <c r="C214" i="5" a="1"/>
  <c r="C215" i="5" a="1"/>
  <c r="C216" i="5" a="1"/>
  <c r="C217" i="5" a="1"/>
  <c r="C218" i="5" a="1"/>
  <c r="C219" i="5" a="1"/>
  <c r="C220" i="5" a="1"/>
  <c r="C221" i="5" a="1"/>
  <c r="C222" i="5" a="1"/>
  <c r="C223" i="5" a="1"/>
  <c r="C224" i="5" a="1"/>
  <c r="C225" i="5" a="1"/>
  <c r="C226" i="5" a="1"/>
  <c r="C227" i="5" a="1"/>
  <c r="C228" i="5" a="1"/>
  <c r="C229" i="5" a="1"/>
  <c r="C230" i="5" a="1"/>
  <c r="C231" i="5" a="1"/>
  <c r="C232" i="5" a="1"/>
  <c r="C233" i="5" a="1"/>
  <c r="C234" i="5" a="1"/>
  <c r="C235" i="5" a="1"/>
  <c r="C236" i="5" a="1"/>
  <c r="C237" i="5" a="1"/>
  <c r="C238" i="5" a="1"/>
  <c r="C239" i="5" a="1"/>
  <c r="C240" i="5" a="1"/>
  <c r="C241" i="5" a="1"/>
  <c r="C242" i="5" a="1"/>
  <c r="C243" i="5" a="1"/>
  <c r="C244" i="5" a="1"/>
  <c r="C245" i="5" a="1"/>
  <c r="C5" i="5"/>
  <c r="B6" i="5" a="1"/>
  <c r="T5" i="6" a="1"/>
  <c r="V5" i="6" s="1" a="1"/>
  <c r="Q5" i="6" a="1"/>
  <c r="N5" i="6" a="1"/>
  <c r="K5" i="6" a="1"/>
  <c r="H5" i="6" a="1"/>
  <c r="E5" i="6" a="1"/>
  <c r="B5" i="6" a="1"/>
  <c r="E19" i="2"/>
  <c r="E16" i="2"/>
  <c r="D16" i="2"/>
  <c r="B16" i="4" l="1"/>
  <c r="B21" i="4"/>
  <c r="B23" i="4"/>
  <c r="B25" i="4"/>
  <c r="B27" i="4"/>
  <c r="B29" i="4"/>
  <c r="B31" i="4"/>
  <c r="B33" i="4"/>
  <c r="B35" i="4"/>
  <c r="B38" i="4"/>
  <c r="B40" i="4"/>
  <c r="B41" i="4"/>
  <c r="B44" i="4"/>
  <c r="B46" i="4"/>
  <c r="B48" i="4"/>
  <c r="B50" i="4"/>
  <c r="B52" i="4"/>
  <c r="B55" i="4"/>
  <c r="B57" i="4"/>
  <c r="B59" i="4"/>
  <c r="B62" i="4"/>
  <c r="B64" i="4"/>
  <c r="B66" i="4"/>
  <c r="B68" i="4"/>
  <c r="B71" i="4"/>
  <c r="B73" i="4"/>
  <c r="B6" i="4"/>
  <c r="D5" i="3" s="1"/>
  <c r="D8" i="1" s="1"/>
  <c r="B7" i="4"/>
  <c r="B8" i="4"/>
  <c r="B9" i="4"/>
  <c r="B10" i="4"/>
  <c r="B11" i="4"/>
  <c r="B12" i="4"/>
  <c r="B13" i="4"/>
  <c r="B14" i="4"/>
  <c r="B15" i="4"/>
  <c r="B17" i="4"/>
  <c r="B18" i="4"/>
  <c r="B19" i="4"/>
  <c r="B20" i="4"/>
  <c r="B22" i="4"/>
  <c r="B24" i="4"/>
  <c r="B26" i="4"/>
  <c r="B28" i="4"/>
  <c r="B30" i="4"/>
  <c r="B32" i="4"/>
  <c r="B34" i="4"/>
  <c r="B36" i="4"/>
  <c r="B37" i="4"/>
  <c r="B39" i="4"/>
  <c r="B42" i="4"/>
  <c r="B43" i="4"/>
  <c r="B45" i="4"/>
  <c r="B47" i="4"/>
  <c r="B49" i="4"/>
  <c r="B51" i="4"/>
  <c r="B53" i="4"/>
  <c r="B54" i="4"/>
  <c r="B56" i="4"/>
  <c r="B58" i="4"/>
  <c r="B60" i="4"/>
  <c r="B61" i="4"/>
  <c r="B63" i="4"/>
  <c r="B65" i="4"/>
  <c r="B67" i="4"/>
  <c r="B69" i="4"/>
  <c r="B70" i="4"/>
  <c r="B72" i="4"/>
  <c r="B74" i="4"/>
  <c r="I20" i="5" a="1"/>
  <c r="I29" i="5" a="1"/>
  <c r="I31" i="5" a="1"/>
  <c r="I33" i="5" a="1"/>
  <c r="I35" i="5" a="1"/>
  <c r="I38" i="5" a="1"/>
  <c r="I40" i="5" a="1"/>
  <c r="I46" i="5" a="1"/>
  <c r="I48" i="5" a="1"/>
  <c r="I50" i="5" a="1"/>
  <c r="I52" i="5" a="1"/>
  <c r="I55" i="5" a="1"/>
  <c r="I56" i="5" a="1"/>
  <c r="I59" i="5" a="1"/>
  <c r="I61" i="5" a="1"/>
  <c r="I63" i="5" a="1"/>
  <c r="I65" i="5" a="1"/>
  <c r="I67" i="5" a="1"/>
  <c r="I69" i="5" a="1"/>
  <c r="I71" i="5" a="1"/>
  <c r="I6" i="5" a="1"/>
  <c r="I7" i="5" a="1"/>
  <c r="I8" i="5" a="1"/>
  <c r="I9" i="5" a="1"/>
  <c r="I10" i="5" a="1"/>
  <c r="I11" i="5" a="1"/>
  <c r="I12" i="5" a="1"/>
  <c r="I13" i="5" a="1"/>
  <c r="I14" i="5" a="1"/>
  <c r="I15" i="5" a="1"/>
  <c r="I16" i="5" a="1"/>
  <c r="I17" i="5" a="1"/>
  <c r="I18" i="5" a="1"/>
  <c r="I19" i="5" a="1"/>
  <c r="I21" i="5" a="1"/>
  <c r="I22" i="5" a="1"/>
  <c r="I23" i="5" a="1"/>
  <c r="I24" i="5" a="1"/>
  <c r="I25" i="5" a="1"/>
  <c r="I26" i="5" a="1"/>
  <c r="I27" i="5" a="1"/>
  <c r="I28" i="5" a="1"/>
  <c r="I30" i="5" a="1"/>
  <c r="I32" i="5" a="1"/>
  <c r="I34" i="5" a="1"/>
  <c r="I36" i="5" a="1"/>
  <c r="I37" i="5" a="1"/>
  <c r="I39" i="5" a="1"/>
  <c r="I41" i="5" a="1"/>
  <c r="I42" i="5" a="1"/>
  <c r="I43" i="5" a="1"/>
  <c r="I44" i="5" a="1"/>
  <c r="I45" i="5" a="1"/>
  <c r="I47" i="5" a="1"/>
  <c r="I49" i="5" a="1"/>
  <c r="I51" i="5" a="1"/>
  <c r="I53" i="5" a="1"/>
  <c r="I54" i="5" a="1"/>
  <c r="I57" i="5" a="1"/>
  <c r="I58" i="5" a="1"/>
  <c r="I60" i="5" a="1"/>
  <c r="I62" i="5" a="1"/>
  <c r="I64" i="5" a="1"/>
  <c r="I66" i="5" a="1"/>
  <c r="I68" i="5" a="1"/>
  <c r="I70" i="5" a="1"/>
  <c r="I72" i="5" a="1"/>
  <c r="I73" i="5" a="1"/>
  <c r="I74" i="5" a="1"/>
  <c r="H6" i="5" a="1"/>
  <c r="H7" i="5" a="1"/>
  <c r="H8" i="5" a="1"/>
  <c r="H9" i="5" a="1"/>
  <c r="H10" i="5" a="1"/>
  <c r="H11" i="5" a="1"/>
  <c r="H12" i="5" a="1"/>
  <c r="H13" i="5" a="1"/>
  <c r="H14" i="5" a="1"/>
  <c r="H15" i="5" a="1"/>
  <c r="H16" i="5" a="1"/>
  <c r="H17" i="5" a="1"/>
  <c r="H18" i="5" a="1"/>
  <c r="H19" i="5" a="1"/>
  <c r="H20" i="5" a="1"/>
  <c r="H21" i="5" a="1"/>
  <c r="H22" i="5" a="1"/>
  <c r="H23" i="5" a="1"/>
  <c r="H24" i="5" a="1"/>
  <c r="H25" i="5" a="1"/>
  <c r="H26" i="5" a="1"/>
  <c r="H27" i="5" a="1"/>
  <c r="H28" i="5" a="1"/>
  <c r="H29" i="5" a="1"/>
  <c r="H30" i="5" a="1"/>
  <c r="H31" i="5" a="1"/>
  <c r="H32" i="5" a="1"/>
  <c r="H33" i="5" a="1"/>
  <c r="H34" i="5" a="1"/>
  <c r="H35" i="5" a="1"/>
  <c r="H36" i="5" a="1"/>
  <c r="H37" i="5" a="1"/>
  <c r="H38" i="5" a="1"/>
  <c r="H39" i="5" a="1"/>
  <c r="H40" i="5" a="1"/>
  <c r="H41" i="5" a="1"/>
  <c r="H42" i="5" a="1"/>
  <c r="H43" i="5" a="1"/>
  <c r="H44" i="5" a="1"/>
  <c r="H45" i="5" a="1"/>
  <c r="H46" i="5" a="1"/>
  <c r="H47" i="5" a="1"/>
  <c r="H48" i="5" a="1"/>
  <c r="H49" i="5" a="1"/>
  <c r="H50" i="5" a="1"/>
  <c r="H51" i="5" a="1"/>
  <c r="H52" i="5" a="1"/>
  <c r="H53" i="5" a="1"/>
  <c r="H54" i="5" a="1"/>
  <c r="H55" i="5" a="1"/>
  <c r="H56" i="5" a="1"/>
  <c r="H57" i="5" a="1"/>
  <c r="H58" i="5" a="1"/>
  <c r="H59" i="5" a="1"/>
  <c r="H60" i="5" a="1"/>
  <c r="H61" i="5" a="1"/>
  <c r="H62" i="5" a="1"/>
  <c r="H63" i="5" a="1"/>
  <c r="H64" i="5" a="1"/>
  <c r="H65" i="5" a="1"/>
  <c r="H66" i="5" a="1"/>
  <c r="H67" i="5" a="1"/>
  <c r="H68" i="5" a="1"/>
  <c r="H69" i="5" a="1"/>
  <c r="H70" i="5" a="1"/>
  <c r="H71" i="5" a="1"/>
  <c r="H72" i="5" a="1"/>
  <c r="H73" i="5" a="1"/>
  <c r="H74" i="5" a="1"/>
  <c r="G64" i="5" a="1"/>
  <c r="G65" i="5" a="1"/>
  <c r="G66" i="5" a="1"/>
  <c r="G67" i="5" a="1"/>
  <c r="G68" i="5" a="1"/>
  <c r="G69" i="5" a="1"/>
  <c r="G70" i="5" a="1"/>
  <c r="G71" i="5" a="1"/>
  <c r="G72" i="5" a="1"/>
  <c r="G73" i="5" a="1"/>
  <c r="G74" i="5" a="1"/>
  <c r="G6" i="5" a="1"/>
  <c r="G7" i="5" a="1"/>
  <c r="G8" i="5" a="1"/>
  <c r="G9" i="5" a="1"/>
  <c r="G10" i="5" a="1"/>
  <c r="G11" i="5" a="1"/>
  <c r="G12" i="5" a="1"/>
  <c r="G13" i="5" a="1"/>
  <c r="G15" i="5" a="1"/>
  <c r="G16" i="5" a="1"/>
  <c r="G17" i="5" a="1"/>
  <c r="G18" i="5" a="1"/>
  <c r="G19" i="5" a="1"/>
  <c r="G21" i="5" a="1"/>
  <c r="G22" i="5" a="1"/>
  <c r="G24" i="5" a="1"/>
  <c r="G26" i="5" a="1"/>
  <c r="G28" i="5" a="1"/>
  <c r="G30" i="5" a="1"/>
  <c r="G32" i="5" a="1"/>
  <c r="G34" i="5" a="1"/>
  <c r="G36" i="5" a="1"/>
  <c r="G38" i="5" a="1"/>
  <c r="G40" i="5" a="1"/>
  <c r="G43" i="5" a="1"/>
  <c r="G45" i="5" a="1"/>
  <c r="G47" i="5" a="1"/>
  <c r="G50" i="5" a="1"/>
  <c r="G52" i="5" a="1"/>
  <c r="G54" i="5" a="1"/>
  <c r="G56" i="5" a="1"/>
  <c r="G58" i="5" a="1"/>
  <c r="G60" i="5" a="1"/>
  <c r="G62" i="5" a="1"/>
  <c r="G14" i="5" a="1"/>
  <c r="G20" i="5" a="1"/>
  <c r="G23" i="5" a="1"/>
  <c r="G25" i="5" a="1"/>
  <c r="G27" i="5" a="1"/>
  <c r="G29" i="5" a="1"/>
  <c r="G31" i="5" a="1"/>
  <c r="G33" i="5" a="1"/>
  <c r="G35" i="5" a="1"/>
  <c r="G37" i="5" a="1"/>
  <c r="G39" i="5" a="1"/>
  <c r="G41" i="5" a="1"/>
  <c r="G42" i="5" a="1"/>
  <c r="G44" i="5" a="1"/>
  <c r="G46" i="5" a="1"/>
  <c r="G48" i="5" a="1"/>
  <c r="G49" i="5" a="1"/>
  <c r="G51" i="5" a="1"/>
  <c r="G53" i="5" a="1"/>
  <c r="G55" i="5" a="1"/>
  <c r="G57" i="5" a="1"/>
  <c r="G59" i="5" a="1"/>
  <c r="G61" i="5" a="1"/>
  <c r="G63" i="5" a="1"/>
  <c r="F6" i="5" a="1"/>
  <c r="F7" i="5" a="1"/>
  <c r="F8" i="5" a="1"/>
  <c r="F9" i="5" a="1"/>
  <c r="F10" i="5" a="1"/>
  <c r="F11" i="5" a="1"/>
  <c r="F12" i="5" a="1"/>
  <c r="F13" i="5" a="1"/>
  <c r="F14" i="5" a="1"/>
  <c r="F15" i="5" a="1"/>
  <c r="F16" i="5" a="1"/>
  <c r="F17" i="5" a="1"/>
  <c r="F18" i="5" a="1"/>
  <c r="F19" i="5" a="1"/>
  <c r="F20" i="5" a="1"/>
  <c r="F21" i="5" a="1"/>
  <c r="F22" i="5" a="1"/>
  <c r="F23" i="5" a="1"/>
  <c r="F24" i="5" a="1"/>
  <c r="F25" i="5" a="1"/>
  <c r="F26" i="5" a="1"/>
  <c r="F27" i="5" a="1"/>
  <c r="F28" i="5" a="1"/>
  <c r="F29" i="5" a="1"/>
  <c r="F30" i="5" a="1"/>
  <c r="F31" i="5" a="1"/>
  <c r="F32" i="5" a="1"/>
  <c r="F33" i="5" a="1"/>
  <c r="F34" i="5" a="1"/>
  <c r="F35" i="5" a="1"/>
  <c r="F36" i="5" a="1"/>
  <c r="F37" i="5" a="1"/>
  <c r="F38" i="5" a="1"/>
  <c r="F39" i="5" a="1"/>
  <c r="F40" i="5" a="1"/>
  <c r="F41" i="5" a="1"/>
  <c r="F42" i="5" a="1"/>
  <c r="F43" i="5" a="1"/>
  <c r="F44" i="5" a="1"/>
  <c r="F45" i="5" a="1"/>
  <c r="F46" i="5" a="1"/>
  <c r="F47" i="5" a="1"/>
  <c r="F48" i="5" a="1"/>
  <c r="F49" i="5" a="1"/>
  <c r="F50" i="5" a="1"/>
  <c r="F51" i="5" a="1"/>
  <c r="F52" i="5" a="1"/>
  <c r="F53" i="5" a="1"/>
  <c r="F54" i="5" a="1"/>
  <c r="F55" i="5" a="1"/>
  <c r="F56" i="5" a="1"/>
  <c r="F57" i="5" a="1"/>
  <c r="F58" i="5" a="1"/>
  <c r="F59" i="5" a="1"/>
  <c r="F60" i="5" a="1"/>
  <c r="F61" i="5" a="1"/>
  <c r="F62" i="5" a="1"/>
  <c r="F63" i="5" a="1"/>
  <c r="F64" i="5" a="1"/>
  <c r="F65" i="5" a="1"/>
  <c r="F66" i="5" a="1"/>
  <c r="F67" i="5" a="1"/>
  <c r="F68" i="5" a="1"/>
  <c r="F69" i="5" a="1"/>
  <c r="F70" i="5" a="1"/>
  <c r="F71" i="5" a="1"/>
  <c r="F72" i="5" a="1"/>
  <c r="F73" i="5" a="1"/>
  <c r="F74" i="5" a="1"/>
  <c r="E6" i="5" a="1"/>
  <c r="E7" i="5" a="1"/>
  <c r="E8" i="5" a="1"/>
  <c r="E9" i="5" a="1"/>
  <c r="E10" i="5" a="1"/>
  <c r="E11" i="5" a="1"/>
  <c r="E12" i="5" a="1"/>
  <c r="E13" i="5" a="1"/>
  <c r="E14" i="5" a="1"/>
  <c r="E15" i="5" a="1"/>
  <c r="E16" i="5" a="1"/>
  <c r="E17" i="5" a="1"/>
  <c r="E18" i="5" a="1"/>
  <c r="E19" i="5" a="1"/>
  <c r="E20" i="5" a="1"/>
  <c r="E21" i="5" a="1"/>
  <c r="E22" i="5" a="1"/>
  <c r="E23" i="5" a="1"/>
  <c r="E24" i="5" a="1"/>
  <c r="E25" i="5" a="1"/>
  <c r="E26" i="5" a="1"/>
  <c r="E27" i="5" a="1"/>
  <c r="E28" i="5" a="1"/>
  <c r="E29" i="5" a="1"/>
  <c r="E30" i="5" a="1"/>
  <c r="E31" i="5" a="1"/>
  <c r="E32" i="5" a="1"/>
  <c r="E33" i="5" a="1"/>
  <c r="E34" i="5" a="1"/>
  <c r="E35" i="5" a="1"/>
  <c r="E36" i="5" a="1"/>
  <c r="E37" i="5" a="1"/>
  <c r="E38" i="5" a="1"/>
  <c r="E39" i="5" a="1"/>
  <c r="E40" i="5" a="1"/>
  <c r="E41" i="5" a="1"/>
  <c r="E42" i="5" a="1"/>
  <c r="E43" i="5" a="1"/>
  <c r="E44" i="5" a="1"/>
  <c r="E45" i="5" a="1"/>
  <c r="E46" i="5" a="1"/>
  <c r="E47" i="5" a="1"/>
  <c r="E48" i="5" a="1"/>
  <c r="E49" i="5" a="1"/>
  <c r="E50" i="5" a="1"/>
  <c r="E51" i="5" a="1"/>
  <c r="E52" i="5" a="1"/>
  <c r="E53" i="5" a="1"/>
  <c r="E54" i="5" a="1"/>
  <c r="E55" i="5" a="1"/>
  <c r="E56" i="5" a="1"/>
  <c r="E57" i="5" a="1"/>
  <c r="E58" i="5" a="1"/>
  <c r="E59" i="5" a="1"/>
  <c r="E60" i="5" a="1"/>
  <c r="E61" i="5" a="1"/>
  <c r="E62" i="5" a="1"/>
  <c r="E63" i="5" a="1"/>
  <c r="E64" i="5" a="1"/>
  <c r="E65" i="5" a="1"/>
  <c r="E66" i="5" a="1"/>
  <c r="E67" i="5" a="1"/>
  <c r="E68" i="5" a="1"/>
  <c r="E69" i="5" a="1"/>
  <c r="E70" i="5" a="1"/>
  <c r="E71" i="5" a="1"/>
  <c r="E72" i="5" a="1"/>
  <c r="E73" i="5" a="1"/>
  <c r="E74" i="5" a="1"/>
  <c r="D6" i="5" a="1"/>
  <c r="D7" i="5" a="1"/>
  <c r="D8" i="5" a="1"/>
  <c r="D9" i="5" a="1"/>
  <c r="D10" i="5" a="1"/>
  <c r="D11" i="5" a="1"/>
  <c r="D12" i="5" a="1"/>
  <c r="D13" i="5" a="1"/>
  <c r="D14" i="5" a="1"/>
  <c r="D15" i="5" a="1"/>
  <c r="D16" i="5" a="1"/>
  <c r="D17" i="5" a="1"/>
  <c r="D18" i="5" a="1"/>
  <c r="D19" i="5" a="1"/>
  <c r="D20" i="5" a="1"/>
  <c r="D21" i="5" a="1"/>
  <c r="D22" i="5" a="1"/>
  <c r="D23" i="5" a="1"/>
  <c r="D24" i="5" a="1"/>
  <c r="D25" i="5" a="1"/>
  <c r="D26" i="5" a="1"/>
  <c r="D27" i="5" a="1"/>
  <c r="D28" i="5" a="1"/>
  <c r="D29" i="5" a="1"/>
  <c r="D30" i="5" a="1"/>
  <c r="D31" i="5" a="1"/>
  <c r="D58" i="5" a="1"/>
  <c r="D32" i="5" a="1"/>
  <c r="D33" i="5" a="1"/>
  <c r="D34" i="5" a="1"/>
  <c r="D35" i="5" a="1"/>
  <c r="D36" i="5" a="1"/>
  <c r="D37" i="5" a="1"/>
  <c r="D38" i="5" a="1"/>
  <c r="D39" i="5" a="1"/>
  <c r="D40" i="5" a="1"/>
  <c r="D41" i="5" a="1"/>
  <c r="D42" i="5" a="1"/>
  <c r="D43" i="5" a="1"/>
  <c r="D44" i="5" a="1"/>
  <c r="D45" i="5" a="1"/>
  <c r="D46" i="5" a="1"/>
  <c r="D47" i="5" a="1"/>
  <c r="D48" i="5" a="1"/>
  <c r="D49" i="5" a="1"/>
  <c r="D50" i="5" a="1"/>
  <c r="D51" i="5" a="1"/>
  <c r="D52" i="5" a="1"/>
  <c r="D53" i="5" a="1"/>
  <c r="D54" i="5" a="1"/>
  <c r="D55" i="5" a="1"/>
  <c r="D56" i="5" a="1"/>
  <c r="D57" i="5" a="1"/>
  <c r="D59" i="5" a="1"/>
  <c r="D60" i="5" a="1"/>
  <c r="D61" i="5" a="1"/>
  <c r="D62" i="5" a="1"/>
  <c r="D63" i="5" a="1"/>
  <c r="D64" i="5" a="1"/>
  <c r="D65" i="5" a="1"/>
  <c r="D66" i="5" a="1"/>
  <c r="D67" i="5" a="1"/>
  <c r="D68" i="5" a="1"/>
  <c r="D69" i="5" a="1"/>
  <c r="D70" i="5" a="1"/>
  <c r="D71" i="5" a="1"/>
  <c r="D72" i="5" a="1"/>
  <c r="D73" i="5" a="1"/>
  <c r="D74" i="5" a="1"/>
  <c r="C6" i="5" a="1"/>
  <c r="C7" i="5" a="1"/>
  <c r="C8" i="5" a="1"/>
  <c r="C9" i="5" a="1"/>
  <c r="C10" i="5" a="1"/>
  <c r="C11" i="5" a="1"/>
  <c r="C12" i="5" a="1"/>
  <c r="C13" i="5" a="1"/>
  <c r="C14" i="5" a="1"/>
  <c r="C15" i="5" a="1"/>
  <c r="C16" i="5" a="1"/>
  <c r="C17" i="5" a="1"/>
  <c r="C18" i="5" a="1"/>
  <c r="C19" i="5" a="1"/>
  <c r="C20" i="5" a="1"/>
  <c r="C21" i="5" a="1"/>
  <c r="C22" i="5" a="1"/>
  <c r="C23" i="5" a="1"/>
  <c r="C24" i="5" a="1"/>
  <c r="C25" i="5" a="1"/>
  <c r="C26" i="5" a="1"/>
  <c r="C27" i="5" a="1"/>
  <c r="C28" i="5" a="1"/>
  <c r="C29" i="5" a="1"/>
  <c r="C30" i="5" a="1"/>
  <c r="C31" i="5" a="1"/>
  <c r="C32" i="5" a="1"/>
  <c r="C33" i="5" a="1"/>
  <c r="C34" i="5" a="1"/>
  <c r="C35" i="5" a="1"/>
  <c r="C36" i="5" a="1"/>
  <c r="C37" i="5" a="1"/>
  <c r="C38" i="5" a="1"/>
  <c r="C39" i="5" a="1"/>
  <c r="C40" i="5" a="1"/>
  <c r="C41" i="5" a="1"/>
  <c r="C42" i="5" a="1"/>
  <c r="C43" i="5" a="1"/>
  <c r="C44" i="5" a="1"/>
  <c r="C45" i="5" a="1"/>
  <c r="C46" i="5" a="1"/>
  <c r="C47" i="5" a="1"/>
  <c r="C48" i="5" a="1"/>
  <c r="C49" i="5" a="1"/>
  <c r="C50" i="5" a="1"/>
  <c r="C51" i="5" a="1"/>
  <c r="C52" i="5" a="1"/>
  <c r="C53" i="5" a="1"/>
  <c r="C54" i="5" a="1"/>
  <c r="C55" i="5" a="1"/>
  <c r="C56" i="5" a="1"/>
  <c r="C57" i="5" a="1"/>
  <c r="C58" i="5" a="1"/>
  <c r="C59" i="5" a="1"/>
  <c r="C60" i="5" a="1"/>
  <c r="C61" i="5" a="1"/>
  <c r="C62" i="5" a="1"/>
  <c r="C63" i="5" a="1"/>
  <c r="C64" i="5" a="1"/>
  <c r="C65" i="5" a="1"/>
  <c r="C66" i="5" a="1"/>
  <c r="C67" i="5" a="1"/>
  <c r="C68" i="5" a="1"/>
  <c r="C69" i="5" a="1"/>
  <c r="C70" i="5" a="1"/>
  <c r="C71" i="5" a="1"/>
  <c r="C72" i="5" a="1"/>
  <c r="C73" i="5" a="1"/>
  <c r="C74" i="5" a="1"/>
  <c r="D6" i="3" l="1" a="1"/>
  <c r="E8" i="1" s="1"/>
  <c r="Z16" i="4"/>
  <c r="Z21" i="4"/>
  <c r="Z23" i="4"/>
  <c r="Z25" i="4"/>
  <c r="Z27" i="4"/>
  <c r="Z29" i="4"/>
  <c r="Z31" i="4"/>
  <c r="Z33" i="4"/>
  <c r="Z35" i="4"/>
  <c r="Z38" i="4"/>
  <c r="Z40" i="4"/>
  <c r="Z41" i="4"/>
  <c r="Z44" i="4"/>
  <c r="Z46" i="4"/>
  <c r="Z48" i="4"/>
  <c r="Z50" i="4"/>
  <c r="Z52" i="4"/>
  <c r="Z55" i="4"/>
  <c r="Z57" i="4"/>
  <c r="Z59" i="4"/>
  <c r="Z62" i="4"/>
  <c r="Z64" i="4"/>
  <c r="Z66" i="4"/>
  <c r="Z68" i="4"/>
  <c r="Z71" i="4"/>
  <c r="Z73" i="4"/>
  <c r="Z6" i="4"/>
  <c r="Z7" i="4"/>
  <c r="Z8" i="4"/>
  <c r="Z9" i="4"/>
  <c r="Z10" i="4"/>
  <c r="Z11" i="4"/>
  <c r="Z12" i="4"/>
  <c r="Z13" i="4"/>
  <c r="Z14" i="4"/>
  <c r="Z15" i="4"/>
  <c r="Z17" i="4"/>
  <c r="Z18" i="4"/>
  <c r="Z19" i="4"/>
  <c r="Z20" i="4"/>
  <c r="Z22" i="4"/>
  <c r="Z24" i="4"/>
  <c r="Z26" i="4"/>
  <c r="Z28" i="4"/>
  <c r="Z30" i="4"/>
  <c r="Z32" i="4"/>
  <c r="Z34" i="4"/>
  <c r="Z36" i="4"/>
  <c r="Z37" i="4"/>
  <c r="Z39" i="4"/>
  <c r="Z42" i="4"/>
  <c r="Z43" i="4"/>
  <c r="Z45" i="4"/>
  <c r="Z47" i="4"/>
  <c r="Z49" i="4"/>
  <c r="Z51" i="4"/>
  <c r="Z53" i="4"/>
  <c r="Z54" i="4"/>
  <c r="Z56" i="4"/>
  <c r="Z58" i="4"/>
  <c r="Z60" i="4"/>
  <c r="Z61" i="4"/>
  <c r="Z63" i="4"/>
  <c r="Z65" i="4"/>
  <c r="Z67" i="4"/>
  <c r="Z69" i="4"/>
  <c r="Z70" i="4"/>
  <c r="Z72" i="4"/>
  <c r="Z74" i="4"/>
  <c r="V6" i="4"/>
  <c r="AB6" i="4" s="1"/>
  <c r="V16" i="4"/>
  <c r="AB16" i="4" s="1"/>
  <c r="V21" i="4"/>
  <c r="AB21" i="4" s="1"/>
  <c r="V23" i="4"/>
  <c r="AB23" i="4" s="1"/>
  <c r="V25" i="4"/>
  <c r="AB25" i="4" s="1"/>
  <c r="V27" i="4"/>
  <c r="AB27" i="4" s="1"/>
  <c r="V29" i="4"/>
  <c r="AB29" i="4" s="1"/>
  <c r="V31" i="4"/>
  <c r="AB31" i="4" s="1"/>
  <c r="V33" i="4"/>
  <c r="AB33" i="4" s="1"/>
  <c r="V35" i="4"/>
  <c r="AB35" i="4" s="1"/>
  <c r="V38" i="4"/>
  <c r="AB38" i="4" s="1"/>
  <c r="V40" i="4"/>
  <c r="AB40" i="4" s="1"/>
  <c r="V41" i="4"/>
  <c r="AB41" i="4" s="1"/>
  <c r="V44" i="4"/>
  <c r="AB44" i="4" s="1"/>
  <c r="V59" i="4"/>
  <c r="AB59" i="4" s="1"/>
  <c r="V62" i="4"/>
  <c r="AB62" i="4" s="1"/>
  <c r="V64" i="4"/>
  <c r="AB64" i="4" s="1"/>
  <c r="V66" i="4"/>
  <c r="AB66" i="4" s="1"/>
  <c r="V68" i="4"/>
  <c r="AB68" i="4" s="1"/>
  <c r="V71" i="4"/>
  <c r="AB71" i="4" s="1"/>
  <c r="V73" i="4"/>
  <c r="AB73" i="4" s="1"/>
  <c r="V7" i="4"/>
  <c r="AB7" i="4" s="1"/>
  <c r="V8" i="4"/>
  <c r="AB8" i="4" s="1"/>
  <c r="V9" i="4"/>
  <c r="V10" i="4"/>
  <c r="V11" i="4"/>
  <c r="AB11" i="4" s="1"/>
  <c r="V12" i="4"/>
  <c r="V13" i="4"/>
  <c r="AB13" i="4" s="1"/>
  <c r="V14" i="4"/>
  <c r="V15" i="4"/>
  <c r="V17" i="4"/>
  <c r="AB17" i="4" s="1"/>
  <c r="V18" i="4"/>
  <c r="V19" i="4"/>
  <c r="V39" i="4"/>
  <c r="AB39" i="4" s="1"/>
  <c r="V43" i="4"/>
  <c r="AB43" i="4" s="1"/>
  <c r="V47" i="4"/>
  <c r="AB47" i="4" s="1"/>
  <c r="V51" i="4"/>
  <c r="AB51" i="4" s="1"/>
  <c r="V54" i="4"/>
  <c r="AB54" i="4" s="1"/>
  <c r="V58" i="4"/>
  <c r="AB58" i="4" s="1"/>
  <c r="V61" i="4"/>
  <c r="AB61" i="4" s="1"/>
  <c r="V65" i="4"/>
  <c r="V69" i="4"/>
  <c r="AB69" i="4" s="1"/>
  <c r="V72" i="4"/>
  <c r="AB72" i="4" s="1"/>
  <c r="V74" i="4"/>
  <c r="AB74" i="4" s="1"/>
  <c r="V20" i="4"/>
  <c r="V22" i="4"/>
  <c r="AB22" i="4" s="1"/>
  <c r="V24" i="4"/>
  <c r="AB24" i="4" s="1"/>
  <c r="V26" i="4"/>
  <c r="AB26" i="4" s="1"/>
  <c r="V28" i="4"/>
  <c r="AB28" i="4" s="1"/>
  <c r="V30" i="4"/>
  <c r="AB30" i="4" s="1"/>
  <c r="V32" i="4"/>
  <c r="AB32" i="4" s="1"/>
  <c r="V34" i="4"/>
  <c r="AB34" i="4" s="1"/>
  <c r="V36" i="4"/>
  <c r="AB36" i="4" s="1"/>
  <c r="V37" i="4"/>
  <c r="V42" i="4"/>
  <c r="AB42" i="4" s="1"/>
  <c r="V45" i="4"/>
  <c r="AB45" i="4" s="1"/>
  <c r="V49" i="4"/>
  <c r="AB49" i="4" s="1"/>
  <c r="V53" i="4"/>
  <c r="AB53" i="4" s="1"/>
  <c r="V56" i="4"/>
  <c r="AB56" i="4" s="1"/>
  <c r="V60" i="4"/>
  <c r="AB60" i="4" s="1"/>
  <c r="V63" i="4"/>
  <c r="AB63" i="4" s="1"/>
  <c r="V67" i="4"/>
  <c r="AB67" i="4" s="1"/>
  <c r="V70" i="4"/>
  <c r="AB70" i="4" s="1"/>
  <c r="V46" i="4"/>
  <c r="AB46" i="4" s="1"/>
  <c r="V48" i="4"/>
  <c r="AB48" i="4" s="1"/>
  <c r="V50" i="4"/>
  <c r="AB50" i="4" s="1"/>
  <c r="V52" i="4"/>
  <c r="AB52" i="4" s="1"/>
  <c r="V55" i="4"/>
  <c r="AB55" i="4" s="1"/>
  <c r="V57" i="4"/>
  <c r="AB57" i="4" s="1"/>
  <c r="C16" i="4"/>
  <c r="Q16" i="4" s="1"/>
  <c r="R16" i="4" s="1"/>
  <c r="S16" i="4" s="1"/>
  <c r="C21" i="4"/>
  <c r="Q21" i="4" s="1"/>
  <c r="C23" i="4"/>
  <c r="Q23" i="4" s="1"/>
  <c r="R23" i="4" s="1"/>
  <c r="S23" i="4" s="1"/>
  <c r="C25" i="4"/>
  <c r="Q25" i="4" s="1"/>
  <c r="R25" i="4" s="1"/>
  <c r="S25" i="4" s="1"/>
  <c r="C27" i="4"/>
  <c r="Q27" i="4" s="1"/>
  <c r="C29" i="4"/>
  <c r="Q29" i="4" s="1"/>
  <c r="R29" i="4" s="1"/>
  <c r="S29" i="4" s="1"/>
  <c r="C31" i="4"/>
  <c r="Q31" i="4" s="1"/>
  <c r="R31" i="4" s="1"/>
  <c r="S31" i="4" s="1"/>
  <c r="C33" i="4"/>
  <c r="Q33" i="4" s="1"/>
  <c r="C35" i="4"/>
  <c r="Q35" i="4" s="1"/>
  <c r="R35" i="4" s="1"/>
  <c r="S35" i="4" s="1"/>
  <c r="C38" i="4"/>
  <c r="Q38" i="4" s="1"/>
  <c r="R38" i="4" s="1"/>
  <c r="S38" i="4" s="1"/>
  <c r="C40" i="4"/>
  <c r="Q40" i="4" s="1"/>
  <c r="R40" i="4" s="1"/>
  <c r="S40" i="4" s="1"/>
  <c r="C41" i="4"/>
  <c r="Q41" i="4" s="1"/>
  <c r="R41" i="4" s="1"/>
  <c r="S41" i="4" s="1"/>
  <c r="C44" i="4"/>
  <c r="Q44" i="4" s="1"/>
  <c r="R44" i="4" s="1"/>
  <c r="S44" i="4" s="1"/>
  <c r="C46" i="4"/>
  <c r="Q46" i="4" s="1"/>
  <c r="R46" i="4" s="1"/>
  <c r="S46" i="4" s="1"/>
  <c r="C48" i="4"/>
  <c r="Q48" i="4" s="1"/>
  <c r="C50" i="4"/>
  <c r="Q50" i="4" s="1"/>
  <c r="R50" i="4" s="1"/>
  <c r="S50" i="4" s="1"/>
  <c r="C52" i="4"/>
  <c r="Q52" i="4" s="1"/>
  <c r="R52" i="4" s="1"/>
  <c r="S52" i="4" s="1"/>
  <c r="C55" i="4"/>
  <c r="Q55" i="4" s="1"/>
  <c r="R55" i="4" s="1"/>
  <c r="S55" i="4" s="1"/>
  <c r="C57" i="4"/>
  <c r="Q57" i="4" s="1"/>
  <c r="C59" i="4"/>
  <c r="Q59" i="4" s="1"/>
  <c r="R59" i="4" s="1"/>
  <c r="S59" i="4" s="1"/>
  <c r="C62" i="4"/>
  <c r="Q62" i="4" s="1"/>
  <c r="R62" i="4" s="1"/>
  <c r="S62" i="4" s="1"/>
  <c r="C64" i="4"/>
  <c r="Q64" i="4" s="1"/>
  <c r="R64" i="4" s="1"/>
  <c r="S64" i="4" s="1"/>
  <c r="C66" i="4"/>
  <c r="Q66" i="4" s="1"/>
  <c r="C68" i="4"/>
  <c r="Q68" i="4" s="1"/>
  <c r="R68" i="4" s="1"/>
  <c r="S68" i="4" s="1"/>
  <c r="C71" i="4"/>
  <c r="Q71" i="4" s="1"/>
  <c r="R71" i="4" s="1"/>
  <c r="S71" i="4" s="1"/>
  <c r="C73" i="4"/>
  <c r="Q73" i="4" s="1"/>
  <c r="R73" i="4" s="1"/>
  <c r="S73" i="4" s="1"/>
  <c r="C7" i="4"/>
  <c r="Q7" i="4" s="1"/>
  <c r="R7" i="4" s="1"/>
  <c r="S7" i="4" s="1"/>
  <c r="C8" i="4"/>
  <c r="Q8" i="4" s="1"/>
  <c r="R8" i="4" s="1"/>
  <c r="S8" i="4" s="1"/>
  <c r="C9" i="4"/>
  <c r="Q9" i="4" s="1"/>
  <c r="C10" i="4"/>
  <c r="Q10" i="4" s="1"/>
  <c r="R10" i="4" s="1"/>
  <c r="S10" i="4" s="1"/>
  <c r="C11" i="4"/>
  <c r="Q11" i="4" s="1"/>
  <c r="R11" i="4" s="1"/>
  <c r="S11" i="4" s="1"/>
  <c r="C12" i="4"/>
  <c r="Q12" i="4" s="1"/>
  <c r="C13" i="4"/>
  <c r="Q13" i="4" s="1"/>
  <c r="R13" i="4" s="1"/>
  <c r="S13" i="4" s="1"/>
  <c r="C14" i="4"/>
  <c r="Q14" i="4" s="1"/>
  <c r="R14" i="4" s="1"/>
  <c r="S14" i="4" s="1"/>
  <c r="C15" i="4"/>
  <c r="Q15" i="4" s="1"/>
  <c r="C17" i="4"/>
  <c r="Q17" i="4" s="1"/>
  <c r="R17" i="4" s="1"/>
  <c r="S17" i="4" s="1"/>
  <c r="C18" i="4"/>
  <c r="Q18" i="4" s="1"/>
  <c r="C19" i="4"/>
  <c r="Q19" i="4" s="1"/>
  <c r="R19" i="4" s="1"/>
  <c r="S19" i="4" s="1"/>
  <c r="C20" i="4"/>
  <c r="Q20" i="4" s="1"/>
  <c r="R20" i="4" s="1"/>
  <c r="S20" i="4" s="1"/>
  <c r="C22" i="4"/>
  <c r="Q22" i="4" s="1"/>
  <c r="R22" i="4" s="1"/>
  <c r="S22" i="4" s="1"/>
  <c r="C24" i="4"/>
  <c r="Q24" i="4" s="1"/>
  <c r="C26" i="4"/>
  <c r="Q26" i="4" s="1"/>
  <c r="R26" i="4" s="1"/>
  <c r="S26" i="4" s="1"/>
  <c r="C28" i="4"/>
  <c r="Q28" i="4" s="1"/>
  <c r="R28" i="4" s="1"/>
  <c r="S28" i="4" s="1"/>
  <c r="C30" i="4"/>
  <c r="Q30" i="4" s="1"/>
  <c r="C32" i="4"/>
  <c r="Q32" i="4" s="1"/>
  <c r="R32" i="4" s="1"/>
  <c r="S32" i="4" s="1"/>
  <c r="C34" i="4"/>
  <c r="Q34" i="4" s="1"/>
  <c r="R34" i="4" s="1"/>
  <c r="S34" i="4" s="1"/>
  <c r="C36" i="4"/>
  <c r="Q36" i="4" s="1"/>
  <c r="C37" i="4"/>
  <c r="Q37" i="4" s="1"/>
  <c r="R37" i="4" s="1"/>
  <c r="S37" i="4" s="1"/>
  <c r="C39" i="4"/>
  <c r="Q39" i="4" s="1"/>
  <c r="C42" i="4"/>
  <c r="Q42" i="4" s="1"/>
  <c r="C43" i="4"/>
  <c r="Q43" i="4" s="1"/>
  <c r="R43" i="4" s="1"/>
  <c r="S43" i="4" s="1"/>
  <c r="C45" i="4"/>
  <c r="Q45" i="4" s="1"/>
  <c r="C47" i="4"/>
  <c r="Q47" i="4" s="1"/>
  <c r="R47" i="4" s="1"/>
  <c r="S47" i="4" s="1"/>
  <c r="C49" i="4"/>
  <c r="Q49" i="4" s="1"/>
  <c r="R49" i="4" s="1"/>
  <c r="S49" i="4" s="1"/>
  <c r="C51" i="4"/>
  <c r="Q51" i="4" s="1"/>
  <c r="C53" i="4"/>
  <c r="Q53" i="4" s="1"/>
  <c r="R53" i="4" s="1"/>
  <c r="S53" i="4" s="1"/>
  <c r="C54" i="4"/>
  <c r="Q54" i="4" s="1"/>
  <c r="C56" i="4"/>
  <c r="Q56" i="4" s="1"/>
  <c r="R56" i="4" s="1"/>
  <c r="S56" i="4" s="1"/>
  <c r="C58" i="4"/>
  <c r="Q58" i="4" s="1"/>
  <c r="R58" i="4" s="1"/>
  <c r="S58" i="4" s="1"/>
  <c r="C60" i="4"/>
  <c r="Q60" i="4" s="1"/>
  <c r="C61" i="4"/>
  <c r="Q61" i="4" s="1"/>
  <c r="R61" i="4" s="1"/>
  <c r="S61" i="4" s="1"/>
  <c r="C63" i="4"/>
  <c r="Q63" i="4" s="1"/>
  <c r="C65" i="4"/>
  <c r="Q65" i="4" s="1"/>
  <c r="R65" i="4" s="1"/>
  <c r="S65" i="4" s="1"/>
  <c r="C67" i="4"/>
  <c r="Q67" i="4" s="1"/>
  <c r="R67" i="4" s="1"/>
  <c r="S67" i="4" s="1"/>
  <c r="C69" i="4"/>
  <c r="Q69" i="4" s="1"/>
  <c r="C70" i="4"/>
  <c r="Q70" i="4" s="1"/>
  <c r="R70" i="4" s="1"/>
  <c r="S70" i="4" s="1"/>
  <c r="C72" i="4"/>
  <c r="Q72" i="4" s="1"/>
  <c r="C74" i="4"/>
  <c r="Q74" i="4" s="1"/>
  <c r="R74" i="4" s="1"/>
  <c r="S74" i="4" s="1"/>
  <c r="Q6" i="4"/>
  <c r="R6" i="4"/>
  <c r="S6" i="4" s="1"/>
  <c r="O6" i="4"/>
  <c r="N7" i="4" s="1"/>
  <c r="P6" i="4"/>
  <c r="M6" i="4"/>
  <c r="L7" i="4" s="1"/>
  <c r="N6" i="4"/>
  <c r="K6" i="4"/>
  <c r="J7" i="4" s="1"/>
  <c r="L6" i="4"/>
  <c r="I6" i="4"/>
  <c r="H7" i="4" s="1"/>
  <c r="J6" i="4"/>
  <c r="G6" i="4"/>
  <c r="F7" i="4" s="1"/>
  <c r="H6" i="4"/>
  <c r="E6" i="4"/>
  <c r="D7" i="4" s="1"/>
  <c r="F6" i="4"/>
  <c r="C6" i="4"/>
  <c r="D6" i="4"/>
  <c r="C43" i="3" l="1"/>
  <c r="C44" i="3"/>
  <c r="C41" i="3"/>
  <c r="C42" i="3"/>
  <c r="C39" i="3"/>
  <c r="C40" i="3"/>
  <c r="C37" i="3"/>
  <c r="C38" i="3"/>
  <c r="C35" i="3"/>
  <c r="C36" i="3"/>
  <c r="C33" i="3"/>
  <c r="C34" i="3"/>
  <c r="C31" i="3"/>
  <c r="C32" i="3"/>
  <c r="C29" i="3"/>
  <c r="E29" i="3" s="1" a="1"/>
  <c r="C30" i="3"/>
  <c r="E30" i="3" s="1" a="1"/>
  <c r="C27" i="3"/>
  <c r="E27" i="3" s="1" a="1"/>
  <c r="C28" i="3"/>
  <c r="E28" i="3" s="1" a="1"/>
  <c r="C25" i="3"/>
  <c r="E25" i="3" s="1" a="1"/>
  <c r="C26" i="3"/>
  <c r="E26" i="3" s="1" a="1"/>
  <c r="D21" i="3"/>
  <c r="AB65" i="4"/>
  <c r="E11" i="3" a="1"/>
  <c r="E12" i="3" s="1"/>
  <c r="W7" i="4"/>
  <c r="E17" i="3" s="1"/>
  <c r="W9" i="4"/>
  <c r="AB9" i="4"/>
  <c r="W10" i="4"/>
  <c r="AB10" i="4"/>
  <c r="W12" i="4"/>
  <c r="AB12" i="4"/>
  <c r="W14" i="4"/>
  <c r="AB14" i="4"/>
  <c r="W15" i="4"/>
  <c r="AB15" i="4"/>
  <c r="W18" i="4"/>
  <c r="AB18" i="4"/>
  <c r="W19" i="4"/>
  <c r="AB19" i="4"/>
  <c r="W20" i="4"/>
  <c r="AB20" i="4"/>
  <c r="W37" i="4"/>
  <c r="AB37" i="4"/>
  <c r="W55" i="4"/>
  <c r="W52" i="4"/>
  <c r="W40" i="4"/>
  <c r="W48" i="4"/>
  <c r="W35" i="4"/>
  <c r="W8" i="4"/>
  <c r="W57" i="4"/>
  <c r="W16" i="4"/>
  <c r="W21" i="4"/>
  <c r="W23" i="4"/>
  <c r="W25" i="4"/>
  <c r="W27" i="4"/>
  <c r="W29" i="4"/>
  <c r="W31" i="4"/>
  <c r="W33" i="4"/>
  <c r="W38" i="4"/>
  <c r="W41" i="4"/>
  <c r="W13" i="4"/>
  <c r="W47" i="4"/>
  <c r="W51" i="4"/>
  <c r="W58" i="4"/>
  <c r="W65" i="4"/>
  <c r="W69" i="4"/>
  <c r="W72" i="4"/>
  <c r="W74" i="4"/>
  <c r="W53" i="4"/>
  <c r="W56" i="4"/>
  <c r="W60" i="4"/>
  <c r="W63" i="4"/>
  <c r="W67" i="4"/>
  <c r="W70" i="4"/>
  <c r="W45" i="4"/>
  <c r="W46" i="4"/>
  <c r="W49" i="4"/>
  <c r="W50" i="4"/>
  <c r="W44" i="4"/>
  <c r="W59" i="4"/>
  <c r="W62" i="4"/>
  <c r="W64" i="4"/>
  <c r="W66" i="4"/>
  <c r="W68" i="4"/>
  <c r="W71" i="4"/>
  <c r="W73" i="4"/>
  <c r="W61" i="4"/>
  <c r="W24" i="4"/>
  <c r="W28" i="4"/>
  <c r="W11" i="4"/>
  <c r="W17" i="4"/>
  <c r="W39" i="4"/>
  <c r="W43" i="4"/>
  <c r="W54" i="4"/>
  <c r="W22" i="4"/>
  <c r="W26" i="4"/>
  <c r="W30" i="4"/>
  <c r="W32" i="4"/>
  <c r="W34" i="4"/>
  <c r="W36" i="4"/>
  <c r="W42" i="4"/>
  <c r="G7" i="4"/>
  <c r="F8" i="4" s="1"/>
  <c r="G8" i="4" s="1"/>
  <c r="F9" i="4" s="1"/>
  <c r="I7" i="4"/>
  <c r="H8" i="4" s="1"/>
  <c r="I8" i="4" s="1"/>
  <c r="H9" i="4" s="1"/>
  <c r="O7" i="4"/>
  <c r="N8" i="4" s="1"/>
  <c r="O8" i="4" s="1"/>
  <c r="N9" i="4" s="1"/>
  <c r="K7" i="4"/>
  <c r="J8" i="4" s="1"/>
  <c r="K8" i="4" s="1"/>
  <c r="J9" i="4" s="1"/>
  <c r="M7" i="4"/>
  <c r="L8" i="4" s="1"/>
  <c r="M8" i="4" s="1"/>
  <c r="L9" i="4" s="1"/>
  <c r="E7" i="4"/>
  <c r="D8" i="4" s="1"/>
  <c r="P7" i="4"/>
  <c r="T7" i="4" s="1"/>
  <c r="AA7" i="4" s="1"/>
  <c r="T6" i="4"/>
  <c r="D43" i="3" l="1" a="1"/>
  <c r="E43" i="3" a="1"/>
  <c r="D44" i="3" a="1"/>
  <c r="E44" i="3" a="1"/>
  <c r="D41" i="3" a="1"/>
  <c r="E41" i="3" a="1"/>
  <c r="E39" i="3" a="1"/>
  <c r="D39" i="3" a="1"/>
  <c r="D42" i="3" a="1"/>
  <c r="E42" i="3" a="1"/>
  <c r="D40" i="3" a="1"/>
  <c r="E40" i="3" a="1"/>
  <c r="E37" i="3" a="1"/>
  <c r="D37" i="3" a="1"/>
  <c r="E35" i="3" a="1"/>
  <c r="D35" i="3" a="1"/>
  <c r="D38" i="3" a="1"/>
  <c r="E38" i="3" a="1"/>
  <c r="D36" i="3" a="1"/>
  <c r="E36" i="3" a="1"/>
  <c r="E33" i="3" a="1"/>
  <c r="D33" i="3" a="1"/>
  <c r="D34" i="3" a="1"/>
  <c r="E34" i="3" a="1"/>
  <c r="D31" i="3" a="1"/>
  <c r="E31" i="3" a="1"/>
  <c r="D32" i="3" a="1"/>
  <c r="E32" i="3" a="1"/>
  <c r="E14" i="3"/>
  <c r="E16" i="3"/>
  <c r="AA6" i="4"/>
  <c r="D8" i="3"/>
  <c r="B9" i="1" s="1"/>
  <c r="U7" i="4"/>
  <c r="X20" i="4"/>
  <c r="X22" i="4"/>
  <c r="X24" i="4"/>
  <c r="X26" i="4"/>
  <c r="X28" i="4"/>
  <c r="X30" i="4"/>
  <c r="X32" i="4"/>
  <c r="X34" i="4"/>
  <c r="X36" i="4"/>
  <c r="X37" i="4"/>
  <c r="X39" i="4"/>
  <c r="X42" i="4"/>
  <c r="X43" i="4"/>
  <c r="X45" i="4"/>
  <c r="X47" i="4"/>
  <c r="X49" i="4"/>
  <c r="X51" i="4"/>
  <c r="X53" i="4"/>
  <c r="X54" i="4"/>
  <c r="X56" i="4"/>
  <c r="X58" i="4"/>
  <c r="X60" i="4"/>
  <c r="X61" i="4"/>
  <c r="X63" i="4"/>
  <c r="X65" i="4"/>
  <c r="X67" i="4"/>
  <c r="X69" i="4"/>
  <c r="X70" i="4"/>
  <c r="X72" i="4"/>
  <c r="X74" i="4"/>
  <c r="X55" i="4"/>
  <c r="X62" i="4"/>
  <c r="X66" i="4"/>
  <c r="X8" i="4"/>
  <c r="X11" i="4"/>
  <c r="X15" i="4"/>
  <c r="X19" i="4"/>
  <c r="X16" i="4"/>
  <c r="X21" i="4"/>
  <c r="X25" i="4"/>
  <c r="X27" i="4"/>
  <c r="X31" i="4"/>
  <c r="X33" i="4"/>
  <c r="X35" i="4"/>
  <c r="X38" i="4"/>
  <c r="X40" i="4"/>
  <c r="X44" i="4"/>
  <c r="X52" i="4"/>
  <c r="X64" i="4"/>
  <c r="X7" i="4"/>
  <c r="Y7" i="4" s="1"/>
  <c r="X13" i="4"/>
  <c r="X23" i="4"/>
  <c r="X46" i="4"/>
  <c r="X57" i="4"/>
  <c r="X71" i="4"/>
  <c r="X10" i="4"/>
  <c r="X18" i="4"/>
  <c r="X73" i="4"/>
  <c r="X14" i="4"/>
  <c r="X29" i="4"/>
  <c r="X41" i="4"/>
  <c r="X48" i="4"/>
  <c r="X50" i="4"/>
  <c r="X59" i="4"/>
  <c r="X68" i="4"/>
  <c r="X9" i="4"/>
  <c r="X12" i="4"/>
  <c r="X17" i="4"/>
  <c r="X6" i="4"/>
  <c r="Y6" i="4" s="1"/>
  <c r="P8" i="4"/>
  <c r="T8" i="4" s="1"/>
  <c r="AA8" i="4" s="1"/>
  <c r="E8" i="4"/>
  <c r="D9" i="4" s="1"/>
  <c r="F41" i="3" l="1"/>
  <c r="F39" i="3"/>
  <c r="F43" i="3"/>
  <c r="F44" i="3"/>
  <c r="F42" i="3"/>
  <c r="F40" i="3"/>
  <c r="F37" i="3"/>
  <c r="F35" i="3"/>
  <c r="F38" i="3"/>
  <c r="F33" i="3"/>
  <c r="F36" i="3"/>
  <c r="F34" i="3"/>
  <c r="F32" i="3"/>
  <c r="F31" i="3"/>
  <c r="D17" i="3"/>
  <c r="D14" i="3"/>
  <c r="D16" i="3"/>
  <c r="D15" i="3"/>
  <c r="D7" i="1" s="1"/>
  <c r="U8" i="4"/>
  <c r="Y8" i="4"/>
  <c r="P9" i="4"/>
  <c r="R9" i="4" l="1"/>
  <c r="S9" i="4" s="1"/>
  <c r="T9" i="4" l="1"/>
  <c r="D20" i="3"/>
  <c r="U9" i="4" l="1"/>
  <c r="E9" i="4"/>
  <c r="D10" i="4" s="1"/>
  <c r="Y9" i="4"/>
  <c r="I9" i="4"/>
  <c r="H10" i="4" s="1"/>
  <c r="I10" i="4" s="1"/>
  <c r="H11" i="4" s="1"/>
  <c r="I11" i="4" s="1"/>
  <c r="H12" i="4" s="1"/>
  <c r="AA9" i="4"/>
  <c r="M9" i="4"/>
  <c r="L10" i="4" s="1"/>
  <c r="M10" i="4" s="1"/>
  <c r="L11" i="4" s="1"/>
  <c r="M11" i="4" s="1"/>
  <c r="L12" i="4" s="1"/>
  <c r="G9" i="4"/>
  <c r="F10" i="4" s="1"/>
  <c r="G10" i="4" s="1"/>
  <c r="F11" i="4" s="1"/>
  <c r="G11" i="4" s="1"/>
  <c r="F12" i="4" s="1"/>
  <c r="K9" i="4"/>
  <c r="J10" i="4" s="1"/>
  <c r="K10" i="4" s="1"/>
  <c r="J11" i="4" s="1"/>
  <c r="K11" i="4" s="1"/>
  <c r="J12" i="4" s="1"/>
  <c r="O9" i="4"/>
  <c r="N10" i="4" s="1"/>
  <c r="O10" i="4" s="1"/>
  <c r="N11" i="4" s="1"/>
  <c r="O11" i="4" s="1"/>
  <c r="N12" i="4" s="1"/>
  <c r="E10" i="4" l="1"/>
  <c r="D11" i="4" s="1"/>
  <c r="P10" i="4"/>
  <c r="T10" i="4" s="1"/>
  <c r="AA10" i="4" l="1"/>
  <c r="U10" i="4"/>
  <c r="Y10" i="4"/>
  <c r="P11" i="4"/>
  <c r="T11" i="4" s="1"/>
  <c r="E11" i="4"/>
  <c r="D12" i="4" s="1"/>
  <c r="P12" i="4" s="1"/>
  <c r="R12" i="4" s="1"/>
  <c r="S12" i="4" s="1"/>
  <c r="T12" i="4" s="1"/>
  <c r="AA12" i="4" s="1"/>
  <c r="AA11" i="4" l="1"/>
  <c r="U11" i="4"/>
  <c r="Y11" i="4"/>
  <c r="U12" i="4"/>
  <c r="Y12" i="4"/>
  <c r="E12" i="4"/>
  <c r="D13" i="4" s="1"/>
  <c r="M12" i="4"/>
  <c r="L13" i="4" s="1"/>
  <c r="M13" i="4" s="1"/>
  <c r="L14" i="4" s="1"/>
  <c r="M14" i="4" s="1"/>
  <c r="L15" i="4" s="1"/>
  <c r="K12" i="4"/>
  <c r="J13" i="4" s="1"/>
  <c r="K13" i="4" s="1"/>
  <c r="J14" i="4" s="1"/>
  <c r="K14" i="4" s="1"/>
  <c r="J15" i="4" s="1"/>
  <c r="I12" i="4"/>
  <c r="H13" i="4" s="1"/>
  <c r="I13" i="4" s="1"/>
  <c r="H14" i="4" s="1"/>
  <c r="I14" i="4" s="1"/>
  <c r="H15" i="4" s="1"/>
  <c r="O12" i="4"/>
  <c r="N13" i="4" s="1"/>
  <c r="O13" i="4" s="1"/>
  <c r="N14" i="4" s="1"/>
  <c r="O14" i="4" s="1"/>
  <c r="N15" i="4" s="1"/>
  <c r="G12" i="4"/>
  <c r="F13" i="4" s="1"/>
  <c r="G13" i="4" s="1"/>
  <c r="F14" i="4" s="1"/>
  <c r="G14" i="4" s="1"/>
  <c r="F15" i="4" s="1"/>
  <c r="E13" i="4" l="1"/>
  <c r="D14" i="4" s="1"/>
  <c r="P13" i="4"/>
  <c r="T13" i="4" s="1"/>
  <c r="AA13" i="4" s="1"/>
  <c r="U13" i="4" l="1"/>
  <c r="Y13" i="4"/>
  <c r="P14" i="4"/>
  <c r="T14" i="4" s="1"/>
  <c r="AA14" i="4" s="1"/>
  <c r="E14" i="4"/>
  <c r="D15" i="4" s="1"/>
  <c r="P15" i="4" s="1"/>
  <c r="U14" i="4" l="1"/>
  <c r="Y14" i="4"/>
  <c r="R15" i="4"/>
  <c r="S15" i="4" s="1"/>
  <c r="T15" i="4" s="1"/>
  <c r="AA15" i="4" s="1"/>
  <c r="U15" i="4" l="1"/>
  <c r="Y15" i="4"/>
  <c r="M15" i="4"/>
  <c r="L16" i="4" s="1"/>
  <c r="M16" i="4" s="1"/>
  <c r="L17" i="4" s="1"/>
  <c r="M17" i="4" s="1"/>
  <c r="L18" i="4" s="1"/>
  <c r="E15" i="4"/>
  <c r="D16" i="4" s="1"/>
  <c r="G15" i="4"/>
  <c r="F16" i="4" s="1"/>
  <c r="G16" i="4" s="1"/>
  <c r="F17" i="4" s="1"/>
  <c r="G17" i="4" s="1"/>
  <c r="F18" i="4" s="1"/>
  <c r="O15" i="4"/>
  <c r="N16" i="4" s="1"/>
  <c r="O16" i="4" s="1"/>
  <c r="N17" i="4" s="1"/>
  <c r="O17" i="4" s="1"/>
  <c r="N18" i="4" s="1"/>
  <c r="I15" i="4"/>
  <c r="H16" i="4" s="1"/>
  <c r="I16" i="4" s="1"/>
  <c r="H17" i="4" s="1"/>
  <c r="I17" i="4" s="1"/>
  <c r="H18" i="4" s="1"/>
  <c r="K15" i="4"/>
  <c r="J16" i="4" s="1"/>
  <c r="K16" i="4" s="1"/>
  <c r="J17" i="4" s="1"/>
  <c r="K17" i="4" s="1"/>
  <c r="J18" i="4" s="1"/>
  <c r="E16" i="4" l="1"/>
  <c r="D17" i="4" s="1"/>
  <c r="P16" i="4"/>
  <c r="T16" i="4" s="1"/>
  <c r="AA16" i="4" s="1"/>
  <c r="U16" i="4" l="1"/>
  <c r="Y16" i="4"/>
  <c r="E17" i="4"/>
  <c r="D18" i="4" s="1"/>
  <c r="P18" i="4" s="1"/>
  <c r="P17" i="4"/>
  <c r="T17" i="4" s="1"/>
  <c r="AA17" i="4" l="1"/>
  <c r="D25" i="3" a="1"/>
  <c r="F25" i="3" s="1"/>
  <c r="U17" i="4"/>
  <c r="Y17" i="4"/>
  <c r="R18" i="4"/>
  <c r="S18" i="4" s="1"/>
  <c r="T18" i="4" s="1"/>
  <c r="AA18" i="4" s="1"/>
  <c r="U18" i="4" l="1"/>
  <c r="Y18" i="4"/>
  <c r="G18" i="4"/>
  <c r="F19" i="4" s="1"/>
  <c r="G19" i="4" s="1"/>
  <c r="F20" i="4" s="1"/>
  <c r="G20" i="4" s="1"/>
  <c r="F21" i="4" s="1"/>
  <c r="I18" i="4"/>
  <c r="H19" i="4" s="1"/>
  <c r="I19" i="4" s="1"/>
  <c r="H20" i="4" s="1"/>
  <c r="I20" i="4" s="1"/>
  <c r="H21" i="4" s="1"/>
  <c r="O18" i="4"/>
  <c r="N19" i="4" s="1"/>
  <c r="O19" i="4" s="1"/>
  <c r="N20" i="4" s="1"/>
  <c r="O20" i="4" s="1"/>
  <c r="N21" i="4" s="1"/>
  <c r="K18" i="4"/>
  <c r="J19" i="4" s="1"/>
  <c r="K19" i="4" s="1"/>
  <c r="J20" i="4" s="1"/>
  <c r="K20" i="4" s="1"/>
  <c r="J21" i="4" s="1"/>
  <c r="M18" i="4"/>
  <c r="L19" i="4" s="1"/>
  <c r="M19" i="4" s="1"/>
  <c r="L20" i="4" s="1"/>
  <c r="M20" i="4" s="1"/>
  <c r="L21" i="4" s="1"/>
  <c r="E18" i="4"/>
  <c r="D19" i="4" s="1"/>
  <c r="E19" i="4" l="1"/>
  <c r="D20" i="4" s="1"/>
  <c r="P19" i="4"/>
  <c r="T19" i="4" s="1"/>
  <c r="AA19" i="4" s="1"/>
  <c r="U19" i="4" l="1"/>
  <c r="Y19" i="4"/>
  <c r="E20" i="4"/>
  <c r="D21" i="4" s="1"/>
  <c r="P21" i="4" s="1"/>
  <c r="P20" i="4"/>
  <c r="T20" i="4" s="1"/>
  <c r="AA20" i="4" s="1"/>
  <c r="U20" i="4" l="1"/>
  <c r="Y20" i="4"/>
  <c r="R21" i="4"/>
  <c r="S21" i="4" s="1"/>
  <c r="T21" i="4" s="1"/>
  <c r="AA21" i="4" s="1"/>
  <c r="U21" i="4" l="1"/>
  <c r="Y21" i="4"/>
  <c r="I21" i="4"/>
  <c r="H22" i="4" s="1"/>
  <c r="I22" i="4" s="1"/>
  <c r="H23" i="4" s="1"/>
  <c r="I23" i="4" s="1"/>
  <c r="H24" i="4" s="1"/>
  <c r="G21" i="4"/>
  <c r="F22" i="4" s="1"/>
  <c r="G22" i="4" s="1"/>
  <c r="F23" i="4" s="1"/>
  <c r="G23" i="4" s="1"/>
  <c r="F24" i="4" s="1"/>
  <c r="M21" i="4"/>
  <c r="L22" i="4" s="1"/>
  <c r="M22" i="4" s="1"/>
  <c r="L23" i="4" s="1"/>
  <c r="M23" i="4" s="1"/>
  <c r="L24" i="4" s="1"/>
  <c r="O21" i="4"/>
  <c r="N22" i="4" s="1"/>
  <c r="O22" i="4" s="1"/>
  <c r="N23" i="4" s="1"/>
  <c r="O23" i="4" s="1"/>
  <c r="N24" i="4" s="1"/>
  <c r="K21" i="4"/>
  <c r="J22" i="4" s="1"/>
  <c r="K22" i="4" s="1"/>
  <c r="J23" i="4" s="1"/>
  <c r="K23" i="4" s="1"/>
  <c r="J24" i="4" s="1"/>
  <c r="E21" i="4"/>
  <c r="D22" i="4" s="1"/>
  <c r="P22" i="4" l="1"/>
  <c r="T22" i="4" s="1"/>
  <c r="AA22" i="4" s="1"/>
  <c r="E22" i="4"/>
  <c r="D23" i="4" s="1"/>
  <c r="U22" i="4" l="1"/>
  <c r="Y22" i="4"/>
  <c r="P23" i="4"/>
  <c r="T23" i="4" s="1"/>
  <c r="AA23" i="4" s="1"/>
  <c r="E23" i="4"/>
  <c r="D24" i="4" s="1"/>
  <c r="P24" i="4" s="1"/>
  <c r="U23" i="4" l="1"/>
  <c r="Y23" i="4"/>
  <c r="R24" i="4"/>
  <c r="S24" i="4" s="1"/>
  <c r="T24" i="4" s="1"/>
  <c r="AA24" i="4" s="1"/>
  <c r="U24" i="4" l="1"/>
  <c r="Y24" i="4"/>
  <c r="I24" i="4"/>
  <c r="H25" i="4" s="1"/>
  <c r="I25" i="4" s="1"/>
  <c r="H26" i="4" s="1"/>
  <c r="I26" i="4" s="1"/>
  <c r="H27" i="4" s="1"/>
  <c r="K24" i="4"/>
  <c r="J25" i="4" s="1"/>
  <c r="K25" i="4" s="1"/>
  <c r="J26" i="4" s="1"/>
  <c r="K26" i="4" s="1"/>
  <c r="J27" i="4" s="1"/>
  <c r="O24" i="4"/>
  <c r="N25" i="4" s="1"/>
  <c r="O25" i="4" s="1"/>
  <c r="N26" i="4" s="1"/>
  <c r="O26" i="4" s="1"/>
  <c r="N27" i="4" s="1"/>
  <c r="M24" i="4"/>
  <c r="L25" i="4" s="1"/>
  <c r="M25" i="4" s="1"/>
  <c r="L26" i="4" s="1"/>
  <c r="M26" i="4" s="1"/>
  <c r="L27" i="4" s="1"/>
  <c r="G24" i="4"/>
  <c r="F25" i="4" s="1"/>
  <c r="G25" i="4" s="1"/>
  <c r="F26" i="4" s="1"/>
  <c r="G26" i="4" s="1"/>
  <c r="F27" i="4" s="1"/>
  <c r="E24" i="4"/>
  <c r="D25" i="4" s="1"/>
  <c r="E25" i="4" l="1"/>
  <c r="D26" i="4" s="1"/>
  <c r="P25" i="4"/>
  <c r="T25" i="4" s="1"/>
  <c r="AA25" i="4" s="1"/>
  <c r="U25" i="4" l="1"/>
  <c r="Y25" i="4"/>
  <c r="E26" i="4"/>
  <c r="D27" i="4" s="1"/>
  <c r="P27" i="4" s="1"/>
  <c r="P26" i="4"/>
  <c r="T26" i="4" s="1"/>
  <c r="AA26" i="4" s="1"/>
  <c r="U26" i="4" l="1"/>
  <c r="Y26" i="4"/>
  <c r="R27" i="4"/>
  <c r="S27" i="4" s="1"/>
  <c r="T27" i="4" s="1"/>
  <c r="AA27" i="4" s="1"/>
  <c r="U27" i="4" l="1"/>
  <c r="Y27" i="4"/>
  <c r="G27" i="4"/>
  <c r="F28" i="4" s="1"/>
  <c r="G28" i="4" s="1"/>
  <c r="F29" i="4" s="1"/>
  <c r="G29" i="4" s="1"/>
  <c r="F30" i="4" s="1"/>
  <c r="M27" i="4"/>
  <c r="L28" i="4" s="1"/>
  <c r="M28" i="4" s="1"/>
  <c r="L29" i="4" s="1"/>
  <c r="M29" i="4" s="1"/>
  <c r="L30" i="4" s="1"/>
  <c r="K27" i="4"/>
  <c r="J28" i="4" s="1"/>
  <c r="K28" i="4" s="1"/>
  <c r="J29" i="4" s="1"/>
  <c r="K29" i="4" s="1"/>
  <c r="J30" i="4" s="1"/>
  <c r="O27" i="4"/>
  <c r="N28" i="4" s="1"/>
  <c r="O28" i="4" s="1"/>
  <c r="N29" i="4" s="1"/>
  <c r="O29" i="4" s="1"/>
  <c r="N30" i="4" s="1"/>
  <c r="I27" i="4"/>
  <c r="H28" i="4" s="1"/>
  <c r="I28" i="4" s="1"/>
  <c r="H29" i="4" s="1"/>
  <c r="I29" i="4" s="1"/>
  <c r="H30" i="4" s="1"/>
  <c r="E27" i="4"/>
  <c r="D28" i="4" s="1"/>
  <c r="P28" i="4" l="1"/>
  <c r="T28" i="4" s="1"/>
  <c r="AA28" i="4" s="1"/>
  <c r="E28" i="4"/>
  <c r="D29" i="4" s="1"/>
  <c r="U28" i="4" l="1"/>
  <c r="Y28" i="4"/>
  <c r="P29" i="4"/>
  <c r="T29" i="4" s="1"/>
  <c r="E29" i="4"/>
  <c r="D30" i="4" s="1"/>
  <c r="P30" i="4" s="1"/>
  <c r="AA29" i="4" l="1"/>
  <c r="D26" i="3" a="1"/>
  <c r="F26" i="3" s="1"/>
  <c r="U29" i="4"/>
  <c r="Y29" i="4"/>
  <c r="R30" i="4"/>
  <c r="S30" i="4" s="1"/>
  <c r="T30" i="4" s="1"/>
  <c r="AA30" i="4" s="1"/>
  <c r="U30" i="4" l="1"/>
  <c r="Y30" i="4"/>
  <c r="O30" i="4"/>
  <c r="N31" i="4" s="1"/>
  <c r="O31" i="4" s="1"/>
  <c r="N32" i="4" s="1"/>
  <c r="O32" i="4" s="1"/>
  <c r="N33" i="4" s="1"/>
  <c r="G30" i="4"/>
  <c r="F31" i="4" s="1"/>
  <c r="G31" i="4" s="1"/>
  <c r="F32" i="4" s="1"/>
  <c r="G32" i="4" s="1"/>
  <c r="F33" i="4" s="1"/>
  <c r="I30" i="4"/>
  <c r="H31" i="4" s="1"/>
  <c r="I31" i="4" s="1"/>
  <c r="H32" i="4" s="1"/>
  <c r="I32" i="4" s="1"/>
  <c r="H33" i="4" s="1"/>
  <c r="K30" i="4"/>
  <c r="J31" i="4" s="1"/>
  <c r="K31" i="4" s="1"/>
  <c r="J32" i="4" s="1"/>
  <c r="K32" i="4" s="1"/>
  <c r="J33" i="4" s="1"/>
  <c r="M30" i="4"/>
  <c r="L31" i="4" s="1"/>
  <c r="M31" i="4" s="1"/>
  <c r="L32" i="4" s="1"/>
  <c r="M32" i="4" s="1"/>
  <c r="L33" i="4" s="1"/>
  <c r="E30" i="4"/>
  <c r="D31" i="4" s="1"/>
  <c r="E31" i="4" l="1"/>
  <c r="D32" i="4" s="1"/>
  <c r="P31" i="4"/>
  <c r="T31" i="4" s="1"/>
  <c r="AA31" i="4" s="1"/>
  <c r="U31" i="4" l="1"/>
  <c r="Y31" i="4"/>
  <c r="E32" i="4"/>
  <c r="D33" i="4" s="1"/>
  <c r="P33" i="4" s="1"/>
  <c r="P32" i="4"/>
  <c r="T32" i="4" s="1"/>
  <c r="AA32" i="4" s="1"/>
  <c r="U32" i="4" l="1"/>
  <c r="Y32" i="4"/>
  <c r="R33" i="4"/>
  <c r="S33" i="4" s="1"/>
  <c r="T33" i="4" s="1"/>
  <c r="AA33" i="4" s="1"/>
  <c r="U33" i="4" l="1"/>
  <c r="Y33" i="4"/>
  <c r="O33" i="4"/>
  <c r="N34" i="4" s="1"/>
  <c r="O34" i="4" s="1"/>
  <c r="N35" i="4" s="1"/>
  <c r="O35" i="4" s="1"/>
  <c r="N36" i="4" s="1"/>
  <c r="M33" i="4"/>
  <c r="L34" i="4" s="1"/>
  <c r="M34" i="4" s="1"/>
  <c r="L35" i="4" s="1"/>
  <c r="M35" i="4" s="1"/>
  <c r="L36" i="4" s="1"/>
  <c r="K33" i="4"/>
  <c r="J34" i="4" s="1"/>
  <c r="K34" i="4" s="1"/>
  <c r="J35" i="4" s="1"/>
  <c r="K35" i="4" s="1"/>
  <c r="J36" i="4" s="1"/>
  <c r="I33" i="4"/>
  <c r="H34" i="4" s="1"/>
  <c r="I34" i="4" s="1"/>
  <c r="H35" i="4" s="1"/>
  <c r="I35" i="4" s="1"/>
  <c r="H36" i="4" s="1"/>
  <c r="G33" i="4"/>
  <c r="F34" i="4" s="1"/>
  <c r="G34" i="4" s="1"/>
  <c r="F35" i="4" s="1"/>
  <c r="G35" i="4" s="1"/>
  <c r="F36" i="4" s="1"/>
  <c r="E33" i="4"/>
  <c r="D34" i="4" s="1"/>
  <c r="P34" i="4" l="1"/>
  <c r="T34" i="4" s="1"/>
  <c r="AA34" i="4" s="1"/>
  <c r="E34" i="4"/>
  <c r="D35" i="4" s="1"/>
  <c r="U34" i="4" l="1"/>
  <c r="Y34" i="4"/>
  <c r="P35" i="4"/>
  <c r="T35" i="4" s="1"/>
  <c r="AA35" i="4" s="1"/>
  <c r="E35" i="4"/>
  <c r="D36" i="4" s="1"/>
  <c r="P36" i="4" s="1"/>
  <c r="U35" i="4" l="1"/>
  <c r="Y35" i="4"/>
  <c r="R36" i="4"/>
  <c r="S36" i="4" s="1"/>
  <c r="T36" i="4" s="1"/>
  <c r="AA36" i="4" s="1"/>
  <c r="U36" i="4" l="1"/>
  <c r="Y36" i="4"/>
  <c r="O36" i="4"/>
  <c r="N37" i="4" s="1"/>
  <c r="O37" i="4" s="1"/>
  <c r="N38" i="4" s="1"/>
  <c r="O38" i="4" s="1"/>
  <c r="N39" i="4" s="1"/>
  <c r="G36" i="4"/>
  <c r="F37" i="4" s="1"/>
  <c r="G37" i="4" s="1"/>
  <c r="F38" i="4" s="1"/>
  <c r="G38" i="4" s="1"/>
  <c r="F39" i="4" s="1"/>
  <c r="I36" i="4"/>
  <c r="H37" i="4" s="1"/>
  <c r="I37" i="4" s="1"/>
  <c r="H38" i="4" s="1"/>
  <c r="I38" i="4" s="1"/>
  <c r="H39" i="4" s="1"/>
  <c r="K36" i="4"/>
  <c r="J37" i="4" s="1"/>
  <c r="K37" i="4" s="1"/>
  <c r="J38" i="4" s="1"/>
  <c r="K38" i="4" s="1"/>
  <c r="J39" i="4" s="1"/>
  <c r="M36" i="4"/>
  <c r="L37" i="4" s="1"/>
  <c r="M37" i="4" s="1"/>
  <c r="L38" i="4" s="1"/>
  <c r="M38" i="4" s="1"/>
  <c r="L39" i="4" s="1"/>
  <c r="E36" i="4"/>
  <c r="D37" i="4" s="1"/>
  <c r="E37" i="4" l="1"/>
  <c r="D38" i="4" s="1"/>
  <c r="P37" i="4"/>
  <c r="T37" i="4" s="1"/>
  <c r="AA37" i="4" s="1"/>
  <c r="U37" i="4" l="1"/>
  <c r="Y37" i="4"/>
  <c r="E38" i="4"/>
  <c r="D39" i="4" s="1"/>
  <c r="P39" i="4" s="1"/>
  <c r="P38" i="4"/>
  <c r="T38" i="4" s="1"/>
  <c r="AA38" i="4" s="1"/>
  <c r="U38" i="4" l="1"/>
  <c r="Y38" i="4"/>
  <c r="R39" i="4"/>
  <c r="S39" i="4" s="1"/>
  <c r="T39" i="4" s="1"/>
  <c r="AA39" i="4" s="1"/>
  <c r="U39" i="4" l="1"/>
  <c r="Y39" i="4"/>
  <c r="I39" i="4"/>
  <c r="H40" i="4" s="1"/>
  <c r="I40" i="4" s="1"/>
  <c r="H41" i="4" s="1"/>
  <c r="I41" i="4" s="1"/>
  <c r="H42" i="4" s="1"/>
  <c r="K39" i="4"/>
  <c r="J40" i="4" s="1"/>
  <c r="K40" i="4" s="1"/>
  <c r="J41" i="4" s="1"/>
  <c r="K41" i="4" s="1"/>
  <c r="J42" i="4" s="1"/>
  <c r="M39" i="4"/>
  <c r="L40" i="4" s="1"/>
  <c r="M40" i="4" s="1"/>
  <c r="L41" i="4" s="1"/>
  <c r="M41" i="4" s="1"/>
  <c r="L42" i="4" s="1"/>
  <c r="G39" i="4"/>
  <c r="F40" i="4" s="1"/>
  <c r="G40" i="4" s="1"/>
  <c r="F41" i="4" s="1"/>
  <c r="G41" i="4" s="1"/>
  <c r="F42" i="4" s="1"/>
  <c r="O39" i="4"/>
  <c r="N40" i="4" s="1"/>
  <c r="O40" i="4" s="1"/>
  <c r="N41" i="4" s="1"/>
  <c r="O41" i="4" s="1"/>
  <c r="N42" i="4" s="1"/>
  <c r="E39" i="4"/>
  <c r="D40" i="4" s="1"/>
  <c r="E40" i="4" l="1"/>
  <c r="D41" i="4" s="1"/>
  <c r="P40" i="4"/>
  <c r="T40" i="4" s="1"/>
  <c r="AA40" i="4" s="1"/>
  <c r="U40" i="4" l="1"/>
  <c r="Y40" i="4"/>
  <c r="E41" i="4"/>
  <c r="D42" i="4" s="1"/>
  <c r="P42" i="4" s="1"/>
  <c r="P41" i="4"/>
  <c r="T41" i="4" s="1"/>
  <c r="AA41" i="4" l="1"/>
  <c r="D27" i="3" a="1"/>
  <c r="F27" i="3" s="1"/>
  <c r="U41" i="4"/>
  <c r="Y41" i="4"/>
  <c r="R42" i="4"/>
  <c r="S42" i="4" s="1"/>
  <c r="T42" i="4" s="1"/>
  <c r="AA42" i="4" s="1"/>
  <c r="U42" i="4" l="1"/>
  <c r="Y42" i="4"/>
  <c r="K42" i="4"/>
  <c r="J43" i="4" s="1"/>
  <c r="K43" i="4" s="1"/>
  <c r="J44" i="4" s="1"/>
  <c r="K44" i="4" s="1"/>
  <c r="J45" i="4" s="1"/>
  <c r="I42" i="4"/>
  <c r="H43" i="4" s="1"/>
  <c r="I43" i="4" s="1"/>
  <c r="H44" i="4" s="1"/>
  <c r="I44" i="4" s="1"/>
  <c r="H45" i="4" s="1"/>
  <c r="O42" i="4"/>
  <c r="N43" i="4" s="1"/>
  <c r="O43" i="4" s="1"/>
  <c r="N44" i="4" s="1"/>
  <c r="O44" i="4" s="1"/>
  <c r="N45" i="4" s="1"/>
  <c r="G42" i="4"/>
  <c r="F43" i="4" s="1"/>
  <c r="G43" i="4" s="1"/>
  <c r="F44" i="4" s="1"/>
  <c r="G44" i="4" s="1"/>
  <c r="F45" i="4" s="1"/>
  <c r="M42" i="4"/>
  <c r="L43" i="4" s="1"/>
  <c r="M43" i="4" s="1"/>
  <c r="L44" i="4" s="1"/>
  <c r="M44" i="4" s="1"/>
  <c r="L45" i="4" s="1"/>
  <c r="E42" i="4"/>
  <c r="D43" i="4" s="1"/>
  <c r="E43" i="4" l="1"/>
  <c r="D44" i="4" s="1"/>
  <c r="P43" i="4"/>
  <c r="T43" i="4" s="1"/>
  <c r="AA43" i="4" s="1"/>
  <c r="U43" i="4" l="1"/>
  <c r="Y43" i="4"/>
  <c r="P44" i="4"/>
  <c r="T44" i="4" s="1"/>
  <c r="AA44" i="4" s="1"/>
  <c r="E44" i="4"/>
  <c r="D45" i="4" s="1"/>
  <c r="P45" i="4" s="1"/>
  <c r="U44" i="4" l="1"/>
  <c r="Y44" i="4"/>
  <c r="R45" i="4"/>
  <c r="S45" i="4" s="1"/>
  <c r="T45" i="4" s="1"/>
  <c r="AA45" i="4" s="1"/>
  <c r="U45" i="4" l="1"/>
  <c r="Y45" i="4"/>
  <c r="I45" i="4"/>
  <c r="H46" i="4" s="1"/>
  <c r="I46" i="4" s="1"/>
  <c r="H47" i="4" s="1"/>
  <c r="I47" i="4" s="1"/>
  <c r="H48" i="4" s="1"/>
  <c r="M45" i="4"/>
  <c r="L46" i="4" s="1"/>
  <c r="M46" i="4" s="1"/>
  <c r="L47" i="4" s="1"/>
  <c r="M47" i="4" s="1"/>
  <c r="L48" i="4" s="1"/>
  <c r="K45" i="4"/>
  <c r="J46" i="4" s="1"/>
  <c r="K46" i="4" s="1"/>
  <c r="J47" i="4" s="1"/>
  <c r="K47" i="4" s="1"/>
  <c r="J48" i="4" s="1"/>
  <c r="G45" i="4"/>
  <c r="F46" i="4" s="1"/>
  <c r="G46" i="4" s="1"/>
  <c r="F47" i="4" s="1"/>
  <c r="G47" i="4" s="1"/>
  <c r="F48" i="4" s="1"/>
  <c r="O45" i="4"/>
  <c r="N46" i="4" s="1"/>
  <c r="O46" i="4" s="1"/>
  <c r="N47" i="4" s="1"/>
  <c r="O47" i="4" s="1"/>
  <c r="N48" i="4" s="1"/>
  <c r="E45" i="4"/>
  <c r="D46" i="4" s="1"/>
  <c r="E46" i="4" l="1"/>
  <c r="D47" i="4" s="1"/>
  <c r="P46" i="4"/>
  <c r="T46" i="4" s="1"/>
  <c r="AA46" i="4" s="1"/>
  <c r="U46" i="4" l="1"/>
  <c r="Y46" i="4"/>
  <c r="E47" i="4"/>
  <c r="D48" i="4" s="1"/>
  <c r="P48" i="4" s="1"/>
  <c r="P47" i="4"/>
  <c r="T47" i="4" s="1"/>
  <c r="AA47" i="4" s="1"/>
  <c r="U47" i="4" l="1"/>
  <c r="Y47" i="4"/>
  <c r="R48" i="4"/>
  <c r="S48" i="4" s="1"/>
  <c r="T48" i="4" s="1"/>
  <c r="AA48" i="4" s="1"/>
  <c r="U48" i="4" l="1"/>
  <c r="Y48" i="4"/>
  <c r="G48" i="4"/>
  <c r="F49" i="4" s="1"/>
  <c r="G49" i="4" s="1"/>
  <c r="F50" i="4" s="1"/>
  <c r="G50" i="4" s="1"/>
  <c r="F51" i="4" s="1"/>
  <c r="I48" i="4"/>
  <c r="H49" i="4" s="1"/>
  <c r="I49" i="4" s="1"/>
  <c r="H50" i="4" s="1"/>
  <c r="I50" i="4" s="1"/>
  <c r="H51" i="4" s="1"/>
  <c r="O48" i="4"/>
  <c r="N49" i="4" s="1"/>
  <c r="O49" i="4" s="1"/>
  <c r="N50" i="4" s="1"/>
  <c r="O50" i="4" s="1"/>
  <c r="N51" i="4" s="1"/>
  <c r="K48" i="4"/>
  <c r="J49" i="4" s="1"/>
  <c r="K49" i="4" s="1"/>
  <c r="J50" i="4" s="1"/>
  <c r="K50" i="4" s="1"/>
  <c r="J51" i="4" s="1"/>
  <c r="M48" i="4"/>
  <c r="L49" i="4" s="1"/>
  <c r="M49" i="4" s="1"/>
  <c r="L50" i="4" s="1"/>
  <c r="M50" i="4" s="1"/>
  <c r="L51" i="4" s="1"/>
  <c r="E48" i="4"/>
  <c r="D49" i="4" s="1"/>
  <c r="E49" i="4" l="1"/>
  <c r="D50" i="4" s="1"/>
  <c r="P49" i="4"/>
  <c r="T49" i="4" s="1"/>
  <c r="AA49" i="4" s="1"/>
  <c r="U49" i="4" l="1"/>
  <c r="Y49" i="4"/>
  <c r="E50" i="4"/>
  <c r="D51" i="4" s="1"/>
  <c r="P51" i="4" s="1"/>
  <c r="P50" i="4"/>
  <c r="T50" i="4" s="1"/>
  <c r="AA50" i="4" s="1"/>
  <c r="U50" i="4" l="1"/>
  <c r="Y50" i="4"/>
  <c r="R51" i="4"/>
  <c r="S51" i="4" s="1"/>
  <c r="T51" i="4" s="1"/>
  <c r="AA51" i="4" s="1"/>
  <c r="U51" i="4" l="1"/>
  <c r="Y51" i="4"/>
  <c r="G51" i="4"/>
  <c r="F52" i="4" s="1"/>
  <c r="G52" i="4" s="1"/>
  <c r="F53" i="4" s="1"/>
  <c r="G53" i="4" s="1"/>
  <c r="F54" i="4" s="1"/>
  <c r="O51" i="4"/>
  <c r="N52" i="4" s="1"/>
  <c r="O52" i="4" s="1"/>
  <c r="N53" i="4" s="1"/>
  <c r="O53" i="4" s="1"/>
  <c r="N54" i="4" s="1"/>
  <c r="M51" i="4"/>
  <c r="L52" i="4" s="1"/>
  <c r="M52" i="4" s="1"/>
  <c r="L53" i="4" s="1"/>
  <c r="M53" i="4" s="1"/>
  <c r="L54" i="4" s="1"/>
  <c r="K51" i="4"/>
  <c r="J52" i="4" s="1"/>
  <c r="K52" i="4" s="1"/>
  <c r="J53" i="4" s="1"/>
  <c r="K53" i="4" s="1"/>
  <c r="J54" i="4" s="1"/>
  <c r="I51" i="4"/>
  <c r="H52" i="4" s="1"/>
  <c r="I52" i="4" s="1"/>
  <c r="H53" i="4" s="1"/>
  <c r="I53" i="4" s="1"/>
  <c r="H54" i="4" s="1"/>
  <c r="E51" i="4"/>
  <c r="D52" i="4" s="1"/>
  <c r="E52" i="4" l="1"/>
  <c r="D53" i="4" s="1"/>
  <c r="P52" i="4"/>
  <c r="T52" i="4" s="1"/>
  <c r="AA52" i="4" s="1"/>
  <c r="U52" i="4" l="1"/>
  <c r="Y52" i="4"/>
  <c r="P53" i="4"/>
  <c r="T53" i="4" s="1"/>
  <c r="E53" i="4"/>
  <c r="D54" i="4" s="1"/>
  <c r="P54" i="4" s="1"/>
  <c r="AA53" i="4" l="1"/>
  <c r="D28" i="3" a="1"/>
  <c r="F28" i="3" s="1"/>
  <c r="U53" i="4"/>
  <c r="Y53" i="4"/>
  <c r="R54" i="4"/>
  <c r="S54" i="4" s="1"/>
  <c r="T54" i="4" s="1"/>
  <c r="AA54" i="4" s="1"/>
  <c r="U54" i="4" l="1"/>
  <c r="Y54" i="4"/>
  <c r="G54" i="4"/>
  <c r="F55" i="4" s="1"/>
  <c r="G55" i="4" s="1"/>
  <c r="F56" i="4" s="1"/>
  <c r="G56" i="4" s="1"/>
  <c r="F57" i="4" s="1"/>
  <c r="I54" i="4"/>
  <c r="H55" i="4" s="1"/>
  <c r="I55" i="4" s="1"/>
  <c r="H56" i="4" s="1"/>
  <c r="I56" i="4" s="1"/>
  <c r="H57" i="4" s="1"/>
  <c r="K54" i="4"/>
  <c r="J55" i="4" s="1"/>
  <c r="K55" i="4" s="1"/>
  <c r="J56" i="4" s="1"/>
  <c r="K56" i="4" s="1"/>
  <c r="J57" i="4" s="1"/>
  <c r="M54" i="4"/>
  <c r="L55" i="4" s="1"/>
  <c r="M55" i="4" s="1"/>
  <c r="L56" i="4" s="1"/>
  <c r="M56" i="4" s="1"/>
  <c r="L57" i="4" s="1"/>
  <c r="O54" i="4"/>
  <c r="N55" i="4" s="1"/>
  <c r="O55" i="4" s="1"/>
  <c r="N56" i="4" s="1"/>
  <c r="O56" i="4" s="1"/>
  <c r="N57" i="4" s="1"/>
  <c r="E54" i="4"/>
  <c r="D55" i="4" s="1"/>
  <c r="E55" i="4" l="1"/>
  <c r="D56" i="4" s="1"/>
  <c r="P55" i="4"/>
  <c r="T55" i="4" s="1"/>
  <c r="AA55" i="4" s="1"/>
  <c r="U55" i="4" l="1"/>
  <c r="Y55" i="4"/>
  <c r="E56" i="4"/>
  <c r="D57" i="4" s="1"/>
  <c r="P57" i="4" s="1"/>
  <c r="P56" i="4"/>
  <c r="T56" i="4" s="1"/>
  <c r="AA56" i="4" s="1"/>
  <c r="U56" i="4" l="1"/>
  <c r="Y56" i="4"/>
  <c r="R57" i="4"/>
  <c r="S57" i="4" s="1"/>
  <c r="T57" i="4" s="1"/>
  <c r="AA57" i="4" s="1"/>
  <c r="U57" i="4" l="1"/>
  <c r="Y57" i="4"/>
  <c r="K57" i="4"/>
  <c r="J58" i="4" s="1"/>
  <c r="K58" i="4" s="1"/>
  <c r="J59" i="4" s="1"/>
  <c r="K59" i="4" s="1"/>
  <c r="J60" i="4" s="1"/>
  <c r="G57" i="4"/>
  <c r="F58" i="4" s="1"/>
  <c r="G58" i="4" s="1"/>
  <c r="F59" i="4" s="1"/>
  <c r="G59" i="4" s="1"/>
  <c r="F60" i="4" s="1"/>
  <c r="I57" i="4"/>
  <c r="H58" i="4" s="1"/>
  <c r="I58" i="4" s="1"/>
  <c r="H59" i="4" s="1"/>
  <c r="I59" i="4" s="1"/>
  <c r="H60" i="4" s="1"/>
  <c r="O57" i="4"/>
  <c r="N58" i="4" s="1"/>
  <c r="O58" i="4" s="1"/>
  <c r="N59" i="4" s="1"/>
  <c r="O59" i="4" s="1"/>
  <c r="N60" i="4" s="1"/>
  <c r="M57" i="4"/>
  <c r="L58" i="4" s="1"/>
  <c r="M58" i="4" s="1"/>
  <c r="L59" i="4" s="1"/>
  <c r="M59" i="4" s="1"/>
  <c r="L60" i="4" s="1"/>
  <c r="E57" i="4"/>
  <c r="D58" i="4" s="1"/>
  <c r="E58" i="4" l="1"/>
  <c r="D59" i="4" s="1"/>
  <c r="P58" i="4"/>
  <c r="T58" i="4" s="1"/>
  <c r="AA58" i="4" s="1"/>
  <c r="U58" i="4" l="1"/>
  <c r="Y58" i="4"/>
  <c r="E59" i="4"/>
  <c r="D60" i="4" s="1"/>
  <c r="P60" i="4" s="1"/>
  <c r="P59" i="4"/>
  <c r="T59" i="4" s="1"/>
  <c r="AA59" i="4" s="1"/>
  <c r="U59" i="4" l="1"/>
  <c r="Y59" i="4"/>
  <c r="R60" i="4"/>
  <c r="S60" i="4" s="1"/>
  <c r="T60" i="4" s="1"/>
  <c r="AA60" i="4" s="1"/>
  <c r="U60" i="4" l="1"/>
  <c r="Y60" i="4"/>
  <c r="K60" i="4"/>
  <c r="J61" i="4" s="1"/>
  <c r="K61" i="4" s="1"/>
  <c r="J62" i="4" s="1"/>
  <c r="K62" i="4" s="1"/>
  <c r="J63" i="4" s="1"/>
  <c r="I60" i="4"/>
  <c r="H61" i="4" s="1"/>
  <c r="I61" i="4" s="1"/>
  <c r="H62" i="4" s="1"/>
  <c r="I62" i="4" s="1"/>
  <c r="H63" i="4" s="1"/>
  <c r="G60" i="4"/>
  <c r="F61" i="4" s="1"/>
  <c r="G61" i="4" s="1"/>
  <c r="F62" i="4" s="1"/>
  <c r="G62" i="4" s="1"/>
  <c r="F63" i="4" s="1"/>
  <c r="M60" i="4"/>
  <c r="L61" i="4" s="1"/>
  <c r="M61" i="4" s="1"/>
  <c r="L62" i="4" s="1"/>
  <c r="M62" i="4" s="1"/>
  <c r="L63" i="4" s="1"/>
  <c r="O60" i="4"/>
  <c r="N61" i="4" s="1"/>
  <c r="O61" i="4" s="1"/>
  <c r="N62" i="4" s="1"/>
  <c r="O62" i="4" s="1"/>
  <c r="N63" i="4" s="1"/>
  <c r="E60" i="4"/>
  <c r="D61" i="4" s="1"/>
  <c r="E61" i="4" l="1"/>
  <c r="D62" i="4" s="1"/>
  <c r="P61" i="4"/>
  <c r="T61" i="4" s="1"/>
  <c r="AA61" i="4" s="1"/>
  <c r="U61" i="4" l="1"/>
  <c r="Y61" i="4"/>
  <c r="E62" i="4"/>
  <c r="D63" i="4" s="1"/>
  <c r="P63" i="4" s="1"/>
  <c r="P62" i="4"/>
  <c r="T62" i="4" s="1"/>
  <c r="AA62" i="4" s="1"/>
  <c r="U62" i="4" l="1"/>
  <c r="Y62" i="4"/>
  <c r="R63" i="4"/>
  <c r="S63" i="4" s="1"/>
  <c r="T63" i="4" s="1"/>
  <c r="AA63" i="4" s="1"/>
  <c r="U63" i="4" l="1"/>
  <c r="Y63" i="4"/>
  <c r="M63" i="4"/>
  <c r="L64" i="4" s="1"/>
  <c r="M64" i="4" s="1"/>
  <c r="L65" i="4" s="1"/>
  <c r="M65" i="4" s="1"/>
  <c r="L66" i="4" s="1"/>
  <c r="I63" i="4"/>
  <c r="H64" i="4" s="1"/>
  <c r="I64" i="4" s="1"/>
  <c r="H65" i="4" s="1"/>
  <c r="I65" i="4" s="1"/>
  <c r="H66" i="4" s="1"/>
  <c r="O63" i="4"/>
  <c r="N64" i="4" s="1"/>
  <c r="O64" i="4" s="1"/>
  <c r="N65" i="4" s="1"/>
  <c r="O65" i="4" s="1"/>
  <c r="N66" i="4" s="1"/>
  <c r="G63" i="4"/>
  <c r="F64" i="4" s="1"/>
  <c r="G64" i="4" s="1"/>
  <c r="F65" i="4" s="1"/>
  <c r="G65" i="4" s="1"/>
  <c r="F66" i="4" s="1"/>
  <c r="K63" i="4"/>
  <c r="J64" i="4" s="1"/>
  <c r="K64" i="4" s="1"/>
  <c r="J65" i="4" s="1"/>
  <c r="K65" i="4" s="1"/>
  <c r="J66" i="4" s="1"/>
  <c r="E63" i="4"/>
  <c r="D64" i="4" s="1"/>
  <c r="E64" i="4" l="1"/>
  <c r="D65" i="4" s="1"/>
  <c r="P64" i="4"/>
  <c r="T64" i="4" s="1"/>
  <c r="AA64" i="4" s="1"/>
  <c r="U64" i="4" l="1"/>
  <c r="Y64" i="4"/>
  <c r="E65" i="4"/>
  <c r="D66" i="4" s="1"/>
  <c r="P66" i="4" s="1"/>
  <c r="P65" i="4"/>
  <c r="T65" i="4" s="1"/>
  <c r="D29" i="3" s="1" a="1"/>
  <c r="F29" i="3" s="1"/>
  <c r="AA65" i="4" l="1"/>
  <c r="U65" i="4"/>
  <c r="Y65" i="4"/>
  <c r="R66" i="4"/>
  <c r="S66" i="4" s="1"/>
  <c r="T66" i="4" s="1"/>
  <c r="AA66" i="4" l="1"/>
  <c r="U66" i="4"/>
  <c r="Y66" i="4"/>
  <c r="M66" i="4"/>
  <c r="L67" i="4" s="1"/>
  <c r="M67" i="4" s="1"/>
  <c r="L68" i="4" s="1"/>
  <c r="M68" i="4" s="1"/>
  <c r="L69" i="4" s="1"/>
  <c r="I66" i="4"/>
  <c r="H67" i="4" s="1"/>
  <c r="I67" i="4" s="1"/>
  <c r="H68" i="4" s="1"/>
  <c r="I68" i="4" s="1"/>
  <c r="H69" i="4" s="1"/>
  <c r="K66" i="4"/>
  <c r="J67" i="4" s="1"/>
  <c r="K67" i="4" s="1"/>
  <c r="J68" i="4" s="1"/>
  <c r="K68" i="4" s="1"/>
  <c r="J69" i="4" s="1"/>
  <c r="G66" i="4"/>
  <c r="F67" i="4" s="1"/>
  <c r="G67" i="4" s="1"/>
  <c r="F68" i="4" s="1"/>
  <c r="G68" i="4" s="1"/>
  <c r="F69" i="4" s="1"/>
  <c r="O66" i="4"/>
  <c r="N67" i="4" s="1"/>
  <c r="O67" i="4" s="1"/>
  <c r="N68" i="4" s="1"/>
  <c r="O68" i="4" s="1"/>
  <c r="N69" i="4" s="1"/>
  <c r="E66" i="4"/>
  <c r="D67" i="4" s="1"/>
  <c r="P67" i="4" l="1"/>
  <c r="T67" i="4" s="1"/>
  <c r="E67" i="4"/>
  <c r="D68" i="4" s="1"/>
  <c r="AA67" i="4" l="1"/>
  <c r="U67" i="4"/>
  <c r="Y67" i="4"/>
  <c r="E68" i="4"/>
  <c r="D69" i="4" s="1"/>
  <c r="P69" i="4" s="1"/>
  <c r="P68" i="4"/>
  <c r="T68" i="4" s="1"/>
  <c r="AA68" i="4" l="1"/>
  <c r="U68" i="4"/>
  <c r="Y68" i="4"/>
  <c r="R69" i="4"/>
  <c r="S69" i="4" s="1"/>
  <c r="T69" i="4" s="1"/>
  <c r="AA69" i="4" s="1"/>
  <c r="U69" i="4" l="1"/>
  <c r="Y69" i="4"/>
  <c r="G69" i="4"/>
  <c r="F70" i="4" s="1"/>
  <c r="G70" i="4" s="1"/>
  <c r="F71" i="4" s="1"/>
  <c r="G71" i="4" s="1"/>
  <c r="F72" i="4" s="1"/>
  <c r="I69" i="4"/>
  <c r="H70" i="4" s="1"/>
  <c r="I70" i="4" s="1"/>
  <c r="H71" i="4" s="1"/>
  <c r="I71" i="4" s="1"/>
  <c r="H72" i="4" s="1"/>
  <c r="O69" i="4"/>
  <c r="N70" i="4" s="1"/>
  <c r="O70" i="4" s="1"/>
  <c r="N71" i="4" s="1"/>
  <c r="O71" i="4" s="1"/>
  <c r="N72" i="4" s="1"/>
  <c r="K69" i="4"/>
  <c r="J70" i="4" s="1"/>
  <c r="K70" i="4" s="1"/>
  <c r="J71" i="4" s="1"/>
  <c r="K71" i="4" s="1"/>
  <c r="J72" i="4" s="1"/>
  <c r="M69" i="4"/>
  <c r="L70" i="4" s="1"/>
  <c r="M70" i="4" s="1"/>
  <c r="L71" i="4" s="1"/>
  <c r="M71" i="4" s="1"/>
  <c r="L72" i="4" s="1"/>
  <c r="E69" i="4"/>
  <c r="D70" i="4" s="1"/>
  <c r="E70" i="4" l="1"/>
  <c r="D71" i="4" s="1"/>
  <c r="P70" i="4"/>
  <c r="T70" i="4" s="1"/>
  <c r="AA70" i="4" s="1"/>
  <c r="U70" i="4" l="1"/>
  <c r="Y70" i="4"/>
  <c r="E71" i="4"/>
  <c r="D72" i="4" s="1"/>
  <c r="P72" i="4" s="1"/>
  <c r="P71" i="4"/>
  <c r="T71" i="4" s="1"/>
  <c r="AA71" i="4" s="1"/>
  <c r="U71" i="4" l="1"/>
  <c r="Y71" i="4"/>
  <c r="R72" i="4"/>
  <c r="S72" i="4" s="1"/>
  <c r="T72" i="4" s="1"/>
  <c r="AA72" i="4" s="1"/>
  <c r="U72" i="4" l="1"/>
  <c r="Y72" i="4"/>
  <c r="K72" i="4"/>
  <c r="J73" i="4" s="1"/>
  <c r="K73" i="4" s="1"/>
  <c r="J74" i="4" s="1"/>
  <c r="K74" i="4" s="1"/>
  <c r="O72" i="4"/>
  <c r="N73" i="4" s="1"/>
  <c r="O73" i="4" s="1"/>
  <c r="N74" i="4" s="1"/>
  <c r="O74" i="4" s="1"/>
  <c r="I72" i="4"/>
  <c r="H73" i="4" s="1"/>
  <c r="I73" i="4" s="1"/>
  <c r="H74" i="4" s="1"/>
  <c r="I74" i="4" s="1"/>
  <c r="G72" i="4"/>
  <c r="F73" i="4" s="1"/>
  <c r="G73" i="4" s="1"/>
  <c r="F74" i="4" s="1"/>
  <c r="G74" i="4" s="1"/>
  <c r="M72" i="4"/>
  <c r="L73" i="4" s="1"/>
  <c r="M73" i="4" s="1"/>
  <c r="L74" i="4" s="1"/>
  <c r="M74" i="4" s="1"/>
  <c r="E72" i="4"/>
  <c r="D73" i="4" s="1"/>
  <c r="E73" i="4" l="1"/>
  <c r="D74" i="4" s="1"/>
  <c r="P73" i="4"/>
  <c r="T73" i="4" s="1"/>
  <c r="AA73" i="4" s="1"/>
  <c r="U73" i="4" l="1"/>
  <c r="Y73" i="4"/>
  <c r="E74" i="4"/>
  <c r="P74" i="4"/>
  <c r="T74" i="4" s="1"/>
  <c r="D30" i="3" s="1" a="1"/>
  <c r="F30" i="3" s="1"/>
  <c r="AA74" i="4" l="1"/>
  <c r="D11" i="3" a="1"/>
  <c r="D12" i="3" s="1"/>
  <c r="D13" i="3" s="1"/>
  <c r="D5" i="1" s="1"/>
  <c r="U74" i="4"/>
  <c r="D7" i="3" s="1"/>
  <c r="Y74" i="4"/>
  <c r="E13" i="3" l="1"/>
  <c r="D19" i="3" a="1"/>
  <c r="D18" i="3" l="1"/>
  <c r="D6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<sst xmlns="http://schemas.openxmlformats.org/spreadsheetml/2006/main" count="137" uniqueCount="109">
  <si>
    <t>fintay</t>
  </si>
  <si>
    <t>Premissas</t>
  </si>
  <si>
    <t>Carteira, período e regras. Atualizar os dados nunca altera estas células.</t>
  </si>
  <si>
    <t>Período</t>
  </si>
  <si>
    <t>Início (fim de mês)</t>
  </si>
  <si>
    <t>A simulação parte do fechamento deste mês.</t>
  </si>
  <si>
    <t>Fim (vazio = último mês completo)</t>
  </si>
  <si>
    <t>Valor inicial (R$)</t>
  </si>
  <si>
    <t>Carteira</t>
  </si>
  <si>
    <t>Ticker</t>
  </si>
  <si>
    <t>Peso-alvo</t>
  </si>
  <si>
    <t>Ativo 1</t>
  </si>
  <si>
    <t>AAPL34</t>
  </si>
  <si>
    <t>Ativo 2</t>
  </si>
  <si>
    <t>TSMC34</t>
  </si>
  <si>
    <t>Ativo 3</t>
  </si>
  <si>
    <t>ABBV34</t>
  </si>
  <si>
    <t>Ativo 4</t>
  </si>
  <si>
    <t>BOAC34</t>
  </si>
  <si>
    <t>Ativo 5</t>
  </si>
  <si>
    <t>GMCO34</t>
  </si>
  <si>
    <t>Ativo 6</t>
  </si>
  <si>
    <t>TMCO34</t>
  </si>
  <si>
    <t>Soma dos pesos</t>
  </si>
  <si>
    <t>Ações, FIIs, ETFs ou BDRs negociados na B3. Deixe a linha vazia para usar menos ativos.</t>
  </si>
  <si>
    <t>Regras</t>
  </si>
  <si>
    <t>Rebalanceamento</t>
  </si>
  <si>
    <t>Trimestral</t>
  </si>
  <si>
    <t>Custo de transação (sobre o volume girado)</t>
  </si>
  <si>
    <t>Referência</t>
  </si>
  <si>
    <t>CDI</t>
  </si>
  <si>
    <t>CDI acumulado no mesmo período, a partir do mesmo valor inicial.</t>
  </si>
  <si>
    <t>Opções</t>
  </si>
  <si>
    <t>Mensal</t>
  </si>
  <si>
    <t>Semestral</t>
  </si>
  <si>
    <t>Anual</t>
  </si>
  <si>
    <t>Nunca</t>
  </si>
  <si>
    <t>O custo de transação também incide sobre a compra inicial. "Nunca" deixa os pesos variarem livremente depois da compra.</t>
  </si>
  <si>
    <t>Dados conectados</t>
  </si>
  <si>
    <t>Preços ajustados por proventos e eventos, e CDI diário. As outras abas leem daqui.</t>
  </si>
  <si>
    <t>Dados conectados. Não edite esta aba.</t>
  </si>
  <si>
    <t>Preços mensais</t>
  </si>
  <si>
    <t>Último preço ajustado disponível em cada fim de mês e índice do CDI.</t>
  </si>
  <si>
    <t>Mês</t>
  </si>
  <si>
    <t>CDI (índice)</t>
  </si>
  <si>
    <t>Preço de fechamento do último pregão até o fim de cada mês, ajustado por proventos e eventos. Sem preço no período, a célula mostra #N/D e a simulação para.</t>
  </si>
  <si>
    <t>Simulação mês a mês</t>
  </si>
  <si>
    <t>Valor de cada ativo, rebalanceamento, giro, custo e comparação com o CDI. R$.</t>
  </si>
  <si>
    <t>n</t>
  </si>
  <si>
    <t>antes</t>
  </si>
  <si>
    <t>depois</t>
  </si>
  <si>
    <t>Pico da carteira</t>
  </si>
  <si>
    <t>Custo</t>
  </si>
  <si>
    <t>Retorno no mês</t>
  </si>
  <si>
    <t>Total antes</t>
  </si>
  <si>
    <t>Rebalanceia</t>
  </si>
  <si>
    <t>CDI no mês</t>
  </si>
  <si>
    <t>Ano</t>
  </si>
  <si>
    <t>Volume girado</t>
  </si>
  <si>
    <t>Queda desde o pico</t>
  </si>
  <si>
    <t>Gráfico: carteira</t>
  </si>
  <si>
    <t>Gráfico: CDI</t>
  </si>
  <si>
    <t>Resultados</t>
  </si>
  <si>
    <t>Retorno, risco e custos da carteira contra o CDI no período simulado.</t>
  </si>
  <si>
    <t>De</t>
  </si>
  <si>
    <t>Até</t>
  </si>
  <si>
    <t>Meses simulados</t>
  </si>
  <si>
    <t>Dados completos</t>
  </si>
  <si>
    <t>Valor final (R$)</t>
  </si>
  <si>
    <t>Retorno no período</t>
  </si>
  <si>
    <t>Retorno anualizado</t>
  </si>
  <si>
    <t>Volatilidade anualizada</t>
  </si>
  <si>
    <t>Queda máxima</t>
  </si>
  <si>
    <t>Melhor mês</t>
  </si>
  <si>
    <t>Pior mês</t>
  </si>
  <si>
    <t>Índice de Sharpe (sobre o CDI)</t>
  </si>
  <si>
    <t>Meses acima do CDI</t>
  </si>
  <si>
    <t>Custos de transação (R$)</t>
  </si>
  <si>
    <t>Rebalanceamentos</t>
  </si>
  <si>
    <t>Rebalanceamentos não contam a compra inicial. O Sharpe usa o CDI como taxa livre de risco.</t>
  </si>
  <si>
    <t>Retorno por ano</t>
  </si>
  <si>
    <t>Diferença</t>
  </si>
  <si>
    <t>O primeiro ano conta a partir do mês de início; o último, até o último mês simulado.</t>
  </si>
  <si>
    <t>Backtest demonstrativo</t>
  </si>
  <si>
    <t>Como uma carteira de pesos fixos teria se saído, com rebalanceamento e custos explícitos.</t>
  </si>
  <si>
    <t>Resultado</t>
  </si>
  <si>
    <t>Retorno anualizado da carteira</t>
  </si>
  <si>
    <t>Retorno anualizado do CDI</t>
  </si>
  <si>
    <t>Queda máxima da carteira</t>
  </si>
  <si>
    <t>Como usar</t>
  </si>
  <si>
    <t>1. Instale o suplemento Fintay para Excel e entre na sua conta (guia Fintay &gt; Entrar).</t>
  </si>
  <si>
    <t>2. Na aba Premissas, escolha até seis ativos, os pesos, o período, o rebalanceamento e o custo.</t>
  </si>
  <si>
    <t>3. Clique em Fintay &gt; Atualizar dados. Os preços entram nas abas azuis e a simulação é refeita.</t>
  </si>
  <si>
    <t>4. Veja Resultados (resumo, retorno por ano e gráfico) e Simulacao (mês a mês).</t>
  </si>
  <si>
    <t>5. Altere uma premissa (rebalanceamento, custo, pesos) e compare. Salve uma cópia para guardar o cenário.</t>
  </si>
  <si>
    <t>Legenda</t>
  </si>
  <si>
    <t>Vêm da Fintay e mudam quando você clica em Fintay &gt; Atualizar dados.</t>
  </si>
  <si>
    <t>Suas entradas</t>
  </si>
  <si>
    <t>Ticker, datas e premissas. Atualizar os dados nunca sobrescreve estas células.</t>
  </si>
  <si>
    <t>Calculados a partir dos dados e das suas entradas.</t>
  </si>
  <si>
    <t>Metodologia</t>
  </si>
  <si>
    <t>Universo: os ativos informados, com os pesos-alvo informados. A carteira é a mesma do início ao fim; não há seleção de ativos ao longo do tempo.</t>
  </si>
  <si>
    <t>Preços: fechamento ajustado por proventos e eventos societários, no último pregão até o fim de cada mês. Proventos ficam reinvestidos no próprio ativo.</t>
  </si>
  <si>
    <t>Período: do fim do mês de início até o fim do último mês completo (ou do mês de fim informado), até 20 anos.</t>
  </si>
  <si>
    <t>Rebalanceamento: a cada 1, 3, 6 ou 12 meses a carteira volta aos pesos-alvo; em "Nunca", os pesos variam com os preços.</t>
  </si>
  <si>
    <t>Custos: percentual sobre o volume girado em cada rebalanceamento, incluindo a compra inicial. Não inclui impostos, taxas de custódia nem diferença entre compra e venda.</t>
  </si>
  <si>
    <t>Referência: CDI acumulado a partir do mesmo valor inicial.</t>
  </si>
  <si>
    <t>Dados: ativos sem histórico verificado no período devolvem erro na aba Dados e a simulação não é calculada.</t>
  </si>
  <si>
    <t>Resultados passados não garantem resultados futuros. Simulação informativa; não constitui recomendação de investimento.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</si>
</sst>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.0%;[Red]\-0.0%"/>
    <numFmt numFmtId="166" formatCode="0&quot; meses&quot;"/>
    <numFmt numFmtId="167" formatCode="mm/yyyy"/>
    <numFmt numFmtId="168" formatCode="0.0000"/>
  </numFmts>
  <fonts count="12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rgb="FF2D7DD2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sz val="10"/>
      <color rgb="FF14502D"/>
      <name val="Segoe UI"/>
      <family val="2"/>
    </font>
    <font>
      <b/>
      <sz val="10"/>
      <color rgb="FFB45A00"/>
      <name val="Segoe UI"/>
      <family val="2"/>
    </font>
    <font>
      <sz val="10"/>
      <color rgb="FF164682"/>
      <name val="Segoe UI"/>
      <family val="2"/>
    </font>
    <font>
      <b/>
      <sz val="10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E2F2E7"/>
        <bgColor indexed="64"/>
      </patternFill>
    </fill>
    <fill>
      <patternFill patternType="solid">
        <fgColor rgb="FFDCEB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DCE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/>
    <xf numFmtId="164" fontId="6" fillId="3" borderId="0" xfId="0" applyNumberFormat="1" applyFont="1" applyFill="1"/>
    <xf numFmtId="0" fontId="7" fillId="0" borderId="0" xfId="0" applyFont="1"/>
    <xf numFmtId="0" fontId="6" fillId="3" borderId="0" xfId="0" applyFont="1" applyFill="1"/>
    <xf numFmtId="3" fontId="6" fillId="3" borderId="0" xfId="0" applyNumberFormat="1" applyFont="1" applyFill="1"/>
    <xf numFmtId="165" fontId="6" fillId="3" borderId="0" xfId="0" applyNumberFormat="1" applyFont="1" applyFill="1"/>
    <xf numFmtId="165" fontId="8" fillId="4" borderId="0" xfId="0" applyNumberFormat="1" applyFont="1" applyFill="1"/>
    <xf numFmtId="0" fontId="9" fillId="0" borderId="0" xfId="0" applyFont="1"/>
    <xf numFmtId="0" fontId="8" fillId="4" borderId="0" xfId="0" applyFont="1" applyFill="1"/>
    <xf numFmtId="166" fontId="8" fillId="4" borderId="0" xfId="0" applyNumberFormat="1" applyFont="1" applyFill="1"/>
    <xf numFmtId="10" fontId="6" fillId="3" borderId="0" xfId="0" applyNumberFormat="1" applyFont="1" applyFill="1"/>
    <xf numFmtId="0" fontId="10" fillId="5" borderId="0" xfId="0" applyFont="1" applyFill="1"/>
    <xf numFmtId="1" fontId="7" fillId="0" borderId="0" xfId="0" applyNumberFormat="1" applyFont="1"/>
    <xf numFmtId="164" fontId="2" fillId="2" borderId="0" xfId="0" applyNumberFormat="1" applyFont="1" applyFill="1"/>
    <xf numFmtId="164" fontId="1" fillId="2" borderId="0" xfId="0" applyNumberFormat="1" applyFont="1" applyFill="1"/>
    <xf numFmtId="164" fontId="7" fillId="0" borderId="0" xfId="0" applyNumberFormat="1" applyFont="1"/>
    <xf numFmtId="164" fontId="10" fillId="5" borderId="0" xfId="0" applyNumberFormat="1" applyFont="1" applyFill="1"/>
    <xf numFmtId="164" fontId="1" fillId="0" borderId="0" xfId="0" applyNumberFormat="1" applyFont="1"/>
    <xf numFmtId="167" fontId="10" fillId="5" borderId="0" xfId="0" applyNumberFormat="1" applyFont="1" applyFill="1"/>
    <xf numFmtId="167" fontId="1" fillId="0" borderId="0" xfId="0" applyNumberFormat="1" applyFont="1"/>
    <xf numFmtId="4" fontId="10" fillId="5" borderId="0" xfId="0" applyNumberFormat="1" applyFont="1" applyFill="1"/>
    <xf numFmtId="168" fontId="10" fillId="5" borderId="0" xfId="0" applyNumberFormat="1" applyFont="1" applyFill="1"/>
    <xf numFmtId="3" fontId="8" fillId="4" borderId="0" xfId="0" applyNumberFormat="1" applyFont="1" applyFill="1"/>
    <xf numFmtId="4" fontId="8" fillId="4" borderId="0" xfId="0" applyNumberFormat="1" applyFont="1" applyFill="1"/>
    <xf numFmtId="3" fontId="1" fillId="0" borderId="0" xfId="0" applyNumberFormat="1" applyFont="1"/>
    <xf numFmtId="3" fontId="11" fillId="4" borderId="0" xfId="0" applyNumberFormat="1" applyFont="1" applyFill="1"/>
    <xf numFmtId="167" fontId="8" fillId="4" borderId="0" xfId="0" applyNumberFormat="1" applyFont="1" applyFill="1"/>
    <xf numFmtId="1" fontId="8" fillId="4" borderId="0" xfId="0" applyNumberFormat="1" applyFont="1" applyFill="1"/>
    <xf numFmtId="2" fontId="8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pt-BR"/>
              <a:t>Evolução do valor (R$)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Carteira</c:v>
          </c:tx>
          <c:spPr>
            <a:ln w="25400">
              <a:solidFill>
                <a:srgbClr val="2D7DD2"/>
              </a:solidFill>
            </a:ln>
          </c:spPr>
          <c:marker>
            <c:symbol val="none"/>
          </c:marker>
          <c:cat>
            <c:strRef>
              <c:f>Simulacao!$B$6:$B$245</c:f>
              <c:strCache>
                <c:ptCount val="69"/>
                <c:pt idx="0">
                  <c:v>01/2021</c:v>
                </c:pt>
                <c:pt idx="1">
                  <c:v>02/2021</c:v>
                </c:pt>
                <c:pt idx="2">
                  <c:v>03/2021</c:v>
                </c:pt>
                <c:pt idx="3">
                  <c:v>04/2021</c:v>
                </c:pt>
                <c:pt idx="4">
                  <c:v>05/2021</c:v>
                </c:pt>
                <c:pt idx="5">
                  <c:v>06/2021</c:v>
                </c:pt>
                <c:pt idx="6">
                  <c:v>07/2021</c:v>
                </c:pt>
                <c:pt idx="7">
                  <c:v>08/2021</c:v>
                </c:pt>
                <c:pt idx="8">
                  <c:v>09/2021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01/2022</c:v>
                </c:pt>
                <c:pt idx="13">
                  <c:v>02/2022</c:v>
                </c:pt>
                <c:pt idx="14">
                  <c:v>03/2022</c:v>
                </c:pt>
                <c:pt idx="15">
                  <c:v>04/2022</c:v>
                </c:pt>
                <c:pt idx="16">
                  <c:v>05/2022</c:v>
                </c:pt>
                <c:pt idx="17">
                  <c:v>06/2022</c:v>
                </c:pt>
                <c:pt idx="18">
                  <c:v>07/2022</c:v>
                </c:pt>
                <c:pt idx="19">
                  <c:v>08/2022</c:v>
                </c:pt>
                <c:pt idx="20">
                  <c:v>09/2022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01/2023</c:v>
                </c:pt>
                <c:pt idx="25">
                  <c:v>02/2023</c:v>
                </c:pt>
                <c:pt idx="26">
                  <c:v>03/2023</c:v>
                </c:pt>
                <c:pt idx="27">
                  <c:v>04/2023</c:v>
                </c:pt>
                <c:pt idx="28">
                  <c:v>05/2023</c:v>
                </c:pt>
                <c:pt idx="29">
                  <c:v>06/2023</c:v>
                </c:pt>
                <c:pt idx="30">
                  <c:v>07/2023</c:v>
                </c:pt>
                <c:pt idx="31">
                  <c:v>08/2023</c:v>
                </c:pt>
                <c:pt idx="32">
                  <c:v>09/2023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01/2024</c:v>
                </c:pt>
                <c:pt idx="37">
                  <c:v>02/2024</c:v>
                </c:pt>
                <c:pt idx="38">
                  <c:v>03/2024</c:v>
                </c:pt>
                <c:pt idx="39">
                  <c:v>04/2024</c:v>
                </c:pt>
                <c:pt idx="40">
                  <c:v>05/2024</c:v>
                </c:pt>
                <c:pt idx="41">
                  <c:v>06/2024</c:v>
                </c:pt>
                <c:pt idx="42">
                  <c:v>07/2024</c:v>
                </c:pt>
                <c:pt idx="43">
                  <c:v>08/2024</c:v>
                </c:pt>
                <c:pt idx="44">
                  <c:v>09/2024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01/2025</c:v>
                </c:pt>
                <c:pt idx="49">
                  <c:v>02/2025</c:v>
                </c:pt>
                <c:pt idx="50">
                  <c:v>03/2025</c:v>
                </c:pt>
                <c:pt idx="51">
                  <c:v>04/2025</c:v>
                </c:pt>
                <c:pt idx="52">
                  <c:v>05/2025</c:v>
                </c:pt>
                <c:pt idx="53">
                  <c:v>06/2025</c:v>
                </c:pt>
                <c:pt idx="54">
                  <c:v>07/2025</c:v>
                </c:pt>
                <c:pt idx="55">
                  <c:v>08/2025</c:v>
                </c:pt>
                <c:pt idx="56">
                  <c:v>09/2025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  <c:pt idx="60">
                  <c:v>01/2026</c:v>
                </c:pt>
                <c:pt idx="61">
                  <c:v>02/2026</c:v>
                </c:pt>
                <c:pt idx="62">
                  <c:v>03/2026</c:v>
                </c:pt>
                <c:pt idx="63">
                  <c:v>04/2026</c:v>
                </c:pt>
                <c:pt idx="64">
                  <c:v>05/2026</c:v>
                </c:pt>
                <c:pt idx="65">
                  <c:v>06/2026</c:v>
                </c:pt>
                <c:pt idx="66">
                  <c:v>07/2026</c:v>
                </c:pt>
                <c:pt idx="67">
                  <c:v>08/2026</c:v>
                </c:pt>
                <c:pt idx="68">
                  <c:v>09/2026</c:v>
                </c:pt>
              </c:strCache>
            </c:strRef>
          </c:cat>
          <c:val>
            <c:numRef>
              <c:f>Simulacao!$AA$6:$AA$245</c:f>
              <c:numCache>
                <c:formatCode>#,##0</c:formatCode>
                <c:ptCount val="240"/>
                <c:pt idx="0">
                  <c:v>99900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47-46E2-8893-DEEB0B6BF461}"/>
            </c:ext>
          </c:extLst>
        </c:ser>
        <c:ser>
          <c:idx val="1"/>
          <c:order val="1"/>
          <c:tx>
            <c:v>CDI</c:v>
          </c:tx>
          <c:spPr>
            <a:ln w="19050">
              <a:solidFill>
                <a:srgbClr val="96A0AF"/>
              </a:solidFill>
            </a:ln>
          </c:spPr>
          <c:marker>
            <c:symbol val="none"/>
          </c:marker>
          <c:cat>
            <c:strRef>
              <c:f>Simulacao!$B$6:$B$245</c:f>
              <c:strCache>
                <c:ptCount val="69"/>
                <c:pt idx="0">
                  <c:v>01/2021</c:v>
                </c:pt>
                <c:pt idx="1">
                  <c:v>02/2021</c:v>
                </c:pt>
                <c:pt idx="2">
                  <c:v>03/2021</c:v>
                </c:pt>
                <c:pt idx="3">
                  <c:v>04/2021</c:v>
                </c:pt>
                <c:pt idx="4">
                  <c:v>05/2021</c:v>
                </c:pt>
                <c:pt idx="5">
                  <c:v>06/2021</c:v>
                </c:pt>
                <c:pt idx="6">
                  <c:v>07/2021</c:v>
                </c:pt>
                <c:pt idx="7">
                  <c:v>08/2021</c:v>
                </c:pt>
                <c:pt idx="8">
                  <c:v>09/2021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01/2022</c:v>
                </c:pt>
                <c:pt idx="13">
                  <c:v>02/2022</c:v>
                </c:pt>
                <c:pt idx="14">
                  <c:v>03/2022</c:v>
                </c:pt>
                <c:pt idx="15">
                  <c:v>04/2022</c:v>
                </c:pt>
                <c:pt idx="16">
                  <c:v>05/2022</c:v>
                </c:pt>
                <c:pt idx="17">
                  <c:v>06/2022</c:v>
                </c:pt>
                <c:pt idx="18">
                  <c:v>07/2022</c:v>
                </c:pt>
                <c:pt idx="19">
                  <c:v>08/2022</c:v>
                </c:pt>
                <c:pt idx="20">
                  <c:v>09/2022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01/2023</c:v>
                </c:pt>
                <c:pt idx="25">
                  <c:v>02/2023</c:v>
                </c:pt>
                <c:pt idx="26">
                  <c:v>03/2023</c:v>
                </c:pt>
                <c:pt idx="27">
                  <c:v>04/2023</c:v>
                </c:pt>
                <c:pt idx="28">
                  <c:v>05/2023</c:v>
                </c:pt>
                <c:pt idx="29">
                  <c:v>06/2023</c:v>
                </c:pt>
                <c:pt idx="30">
                  <c:v>07/2023</c:v>
                </c:pt>
                <c:pt idx="31">
                  <c:v>08/2023</c:v>
                </c:pt>
                <c:pt idx="32">
                  <c:v>09/2023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01/2024</c:v>
                </c:pt>
                <c:pt idx="37">
                  <c:v>02/2024</c:v>
                </c:pt>
                <c:pt idx="38">
                  <c:v>03/2024</c:v>
                </c:pt>
                <c:pt idx="39">
                  <c:v>04/2024</c:v>
                </c:pt>
                <c:pt idx="40">
                  <c:v>05/2024</c:v>
                </c:pt>
                <c:pt idx="41">
                  <c:v>06/2024</c:v>
                </c:pt>
                <c:pt idx="42">
                  <c:v>07/2024</c:v>
                </c:pt>
                <c:pt idx="43">
                  <c:v>08/2024</c:v>
                </c:pt>
                <c:pt idx="44">
                  <c:v>09/2024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01/2025</c:v>
                </c:pt>
                <c:pt idx="49">
                  <c:v>02/2025</c:v>
                </c:pt>
                <c:pt idx="50">
                  <c:v>03/2025</c:v>
                </c:pt>
                <c:pt idx="51">
                  <c:v>04/2025</c:v>
                </c:pt>
                <c:pt idx="52">
                  <c:v>05/2025</c:v>
                </c:pt>
                <c:pt idx="53">
                  <c:v>06/2025</c:v>
                </c:pt>
                <c:pt idx="54">
                  <c:v>07/2025</c:v>
                </c:pt>
                <c:pt idx="55">
                  <c:v>08/2025</c:v>
                </c:pt>
                <c:pt idx="56">
                  <c:v>09/2025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  <c:pt idx="60">
                  <c:v>01/2026</c:v>
                </c:pt>
                <c:pt idx="61">
                  <c:v>02/2026</c:v>
                </c:pt>
                <c:pt idx="62">
                  <c:v>03/2026</c:v>
                </c:pt>
                <c:pt idx="63">
                  <c:v>04/2026</c:v>
                </c:pt>
                <c:pt idx="64">
                  <c:v>05/2026</c:v>
                </c:pt>
                <c:pt idx="65">
                  <c:v>06/2026</c:v>
                </c:pt>
                <c:pt idx="66">
                  <c:v>07/2026</c:v>
                </c:pt>
                <c:pt idx="67">
                  <c:v>08/2026</c:v>
                </c:pt>
                <c:pt idx="68">
                  <c:v>09/2026</c:v>
                </c:pt>
              </c:strCache>
            </c:strRef>
          </c:cat>
          <c:val>
            <c:numRef>
              <c:f>Simulacao!$AB$6:$AB$245</c:f>
              <c:numCache>
                <c:formatCode>#,##0</c:formatCode>
                <c:ptCount val="240"/>
                <c:pt idx="0">
                  <c:v>100000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47-46E2-8893-DEEB0B6BF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3250255"/>
        <c:axId val="1316679135"/>
      </c:lineChart>
      <c:dateAx>
        <c:axId val="1063250255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crossAx val="1316679135"/>
        <c:crosses val="autoZero"/>
        <c:auto val="1"/>
        <c:lblOffset val="100"/>
        <c:baseTimeUnit val="months"/>
      </c:dateAx>
      <c:valAx>
        <c:axId val="1316679135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063250255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282575</xdr:colOff>
      <xdr:row>2</xdr:row>
      <xdr:rowOff>149225</xdr:rowOff>
    </xdr:from>
    <xdr:to>
      <xdr:col>17</xdr:col>
      <xdr:colOff>180975</xdr:colOff>
      <xdr:row>21</xdr:row>
      <xdr:rowOff>139700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10DD763-C2ED-0E05-5E5C-0D6046AE27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B84C-EFDB-4DF5-9012-BD171DD9415A}">
  <dimension ref="A1:L32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32.7109375" style="1" customWidth="1"/>
    <col min="3" max="3" width="2.7109375" style="1" customWidth="1"/>
    <col min="4" max="4" width="22.7109375" style="1" customWidth="1"/>
    <col min="5" max="16384" width="9.140625" style="1"/>
  </cols>
  <sheetData>
    <row r="1" spans="1:12" ht="24" customHeight="1" x14ac:dyDescent="0.35">
      <c r="A1" s="2"/>
      <c r="B1" s="3" t="s">
        <v>0</v>
      </c>
      <c r="C1" s="4" t="s">
        <v>83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84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85</v>
      </c>
    </row>
    <row r="5" spans="1:12" x14ac:dyDescent="0.25">
      <c r="B5" s="1" t="s">
        <v>86</v>
      </c>
      <c r="D5" s="12" t="str">
        <f ca="1">Resultados!$D$13</f>
        <v/>
      </c>
    </row>
    <row r="6" spans="1:12" x14ac:dyDescent="0.25">
      <c r="B6" s="1" t="s">
        <v>87</v>
      </c>
      <c r="D6" s="12" t="str">
        <f ca="1">Resultados!$E$13</f>
        <v/>
      </c>
    </row>
    <row r="7" spans="1:12" x14ac:dyDescent="0.25">
      <c r="B7" s="1" t="s">
        <v>88</v>
      </c>
      <c r="D7" s="12" t="str">
        <f ca="1">Resultados!$D$15</f>
        <v/>
      </c>
    </row>
    <row r="8" spans="1:12" x14ac:dyDescent="0.25">
      <c r="B8" s="1" t="s">
        <v>3</v>
      </c>
      <c r="D8" s="32">
        <f ca="1">Resultados!$D$5</f>
        <v>44227</v>
      </c>
      <c r="E8" s="32">
        <f ca="1">Resultados!$D$6</f>
        <v>46295</v>
      </c>
    </row>
    <row r="9" spans="1:12" x14ac:dyDescent="0.25">
      <c r="B9" s="13" t="str">
        <f ca="1">IF(Resultados!$D$8="Sim","",Resultados!$D$8)</f>
        <v>Falta preço de algum ativo no período: confira a aba Mensal.</v>
      </c>
    </row>
    <row r="11" spans="1:12" x14ac:dyDescent="0.25">
      <c r="B11" s="6" t="s">
        <v>89</v>
      </c>
    </row>
    <row r="12" spans="1:12" x14ac:dyDescent="0.25">
      <c r="B12" s="1" t="s">
        <v>90</v>
      </c>
    </row>
    <row r="13" spans="1:12" x14ac:dyDescent="0.25">
      <c r="B13" s="1" t="s">
        <v>91</v>
      </c>
    </row>
    <row r="14" spans="1:12" x14ac:dyDescent="0.25">
      <c r="B14" s="1" t="s">
        <v>92</v>
      </c>
    </row>
    <row r="15" spans="1:12" x14ac:dyDescent="0.25">
      <c r="B15" s="1" t="s">
        <v>93</v>
      </c>
    </row>
    <row r="16" spans="1:12" x14ac:dyDescent="0.25">
      <c r="B16" s="1" t="s">
        <v>94</v>
      </c>
    </row>
    <row r="18" spans="2:3" x14ac:dyDescent="0.25">
      <c r="B18" s="6" t="s">
        <v>95</v>
      </c>
    </row>
    <row r="19" spans="2:3" x14ac:dyDescent="0.25">
      <c r="B19" s="17" t="s">
        <v>38</v>
      </c>
      <c r="C19" s="8" t="s">
        <v>96</v>
      </c>
    </row>
    <row r="20" spans="2:3" x14ac:dyDescent="0.25">
      <c r="B20" s="9" t="s">
        <v>97</v>
      </c>
      <c r="C20" s="8" t="s">
        <v>98</v>
      </c>
    </row>
    <row r="21" spans="2:3" x14ac:dyDescent="0.25">
      <c r="B21" s="14" t="s">
        <v>62</v>
      </c>
      <c r="C21" s="8" t="s">
        <v>99</v>
      </c>
    </row>
    <row r="23" spans="2:3" x14ac:dyDescent="0.25">
      <c r="B23" s="6" t="s">
        <v>100</v>
      </c>
    </row>
    <row r="24" spans="2:3" x14ac:dyDescent="0.25">
      <c r="B24" s="8" t="s">
        <v>101</v>
      </c>
    </row>
    <row r="25" spans="2:3" x14ac:dyDescent="0.25">
      <c r="B25" s="8" t="s">
        <v>102</v>
      </c>
    </row>
    <row r="26" spans="2:3" x14ac:dyDescent="0.25">
      <c r="B26" s="8" t="s">
        <v>103</v>
      </c>
    </row>
    <row r="27" spans="2:3" x14ac:dyDescent="0.25">
      <c r="B27" s="8" t="s">
        <v>104</v>
      </c>
    </row>
    <row r="28" spans="2:3" x14ac:dyDescent="0.25">
      <c r="B28" s="8" t="s">
        <v>105</v>
      </c>
    </row>
    <row r="29" spans="2:3" x14ac:dyDescent="0.25">
      <c r="B29" s="8" t="s">
        <v>106</v>
      </c>
    </row>
    <row r="30" spans="2:3" x14ac:dyDescent="0.25">
      <c r="B30" s="8" t="s">
        <v>107</v>
      </c>
    </row>
    <row r="32" spans="2:3" x14ac:dyDescent="0.25">
      <c r="B32" s="8" t="s">
        <v>108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F3C7-4BA2-4CAB-88AE-CA111E64B4C4}">
  <dimension ref="A1:L24"/>
  <sheetViews>
    <sheetView showGridLines="0" workbookViewId="0"/>
  </sheetViews>
  <sheetFormatPr defaultRowHeight="14.25" x14ac:dyDescent="0.25"/>
  <cols>
    <col min="1" max="1" width="2.7109375" style="1" customWidth="1"/>
    <col min="2" max="2" width="38.7109375" style="1" customWidth="1"/>
    <col min="3" max="3" width="12.7109375" style="1" customWidth="1"/>
    <col min="4" max="4" width="13.7109375" style="1" customWidth="1"/>
    <col min="5" max="9" width="9.140625" style="1"/>
    <col min="10" max="11" width="11.7109375" style="1" customWidth="1"/>
    <col min="12" max="16384" width="9.140625" style="1"/>
  </cols>
  <sheetData>
    <row r="1" spans="1:12" ht="24" customHeight="1" x14ac:dyDescent="0.35">
      <c r="A1" s="2"/>
      <c r="B1" s="3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</v>
      </c>
    </row>
    <row r="5" spans="1:12" x14ac:dyDescent="0.25">
      <c r="B5" s="1" t="s">
        <v>4</v>
      </c>
      <c r="D5" s="7">
        <v>44227</v>
      </c>
      <c r="E5" s="8" t="s">
        <v>5</v>
      </c>
    </row>
    <row r="6" spans="1:12" x14ac:dyDescent="0.25">
      <c r="B6" s="1" t="s">
        <v>6</v>
      </c>
      <c r="D6" s="7"/>
    </row>
    <row r="7" spans="1:12" x14ac:dyDescent="0.25">
      <c r="B7" s="1" t="s">
        <v>7</v>
      </c>
      <c r="D7" s="10">
        <v>100000</v>
      </c>
    </row>
    <row r="9" spans="1:12" x14ac:dyDescent="0.25">
      <c r="B9" s="6" t="s">
        <v>8</v>
      </c>
      <c r="C9" s="6" t="s">
        <v>9</v>
      </c>
      <c r="D9" s="6" t="s">
        <v>10</v>
      </c>
    </row>
    <row r="10" spans="1:12" x14ac:dyDescent="0.25">
      <c r="B10" s="1" t="s">
        <v>11</v>
      </c>
      <c r="C10" s="9" t="s">
        <v>12</v>
      </c>
      <c r="D10" s="11">
        <v>0.25</v>
      </c>
      <c r="E10" s="8" t="s">
        <v>24</v>
      </c>
    </row>
    <row r="11" spans="1:12" x14ac:dyDescent="0.25">
      <c r="B11" s="1" t="s">
        <v>13</v>
      </c>
      <c r="C11" s="9" t="s">
        <v>14</v>
      </c>
      <c r="D11" s="11">
        <v>0.2</v>
      </c>
    </row>
    <row r="12" spans="1:12" x14ac:dyDescent="0.25">
      <c r="B12" s="1" t="s">
        <v>15</v>
      </c>
      <c r="C12" s="9" t="s">
        <v>16</v>
      </c>
      <c r="D12" s="11">
        <v>0.2</v>
      </c>
    </row>
    <row r="13" spans="1:12" x14ac:dyDescent="0.25">
      <c r="B13" s="1" t="s">
        <v>17</v>
      </c>
      <c r="C13" s="9" t="s">
        <v>18</v>
      </c>
      <c r="D13" s="11">
        <v>0.15</v>
      </c>
    </row>
    <row r="14" spans="1:12" x14ac:dyDescent="0.25">
      <c r="B14" s="1" t="s">
        <v>19</v>
      </c>
      <c r="C14" s="9" t="s">
        <v>20</v>
      </c>
      <c r="D14" s="11">
        <v>0.1</v>
      </c>
    </row>
    <row r="15" spans="1:12" x14ac:dyDescent="0.25">
      <c r="B15" s="1" t="s">
        <v>21</v>
      </c>
      <c r="C15" s="9" t="s">
        <v>22</v>
      </c>
      <c r="D15" s="11">
        <v>0.1</v>
      </c>
    </row>
    <row r="16" spans="1:12" x14ac:dyDescent="0.25">
      <c r="B16" s="1" t="s">
        <v>23</v>
      </c>
      <c r="D16" s="12">
        <f>SUM(D10:D15)</f>
        <v>1</v>
      </c>
      <c r="E16" s="13" t="str">
        <f>IF(ROUND(D16,6)=1,"Pesos somam 100%.","Ajuste os pesos: a soma precisa ser 100%.")</f>
        <v>Pesos somam 100%.</v>
      </c>
    </row>
    <row r="18" spans="2:11" x14ac:dyDescent="0.25">
      <c r="B18" s="6" t="s">
        <v>25</v>
      </c>
    </row>
    <row r="19" spans="2:11" x14ac:dyDescent="0.25">
      <c r="B19" s="1" t="s">
        <v>26</v>
      </c>
      <c r="D19" s="9" t="s">
        <v>27</v>
      </c>
      <c r="E19" s="15">
        <f>IFERROR(_xlfn.XLOOKUP(D19,$J$20:$J$24,$K$20:$K$24),"Escolha uma opção da lista.")</f>
        <v>3</v>
      </c>
      <c r="J19" s="6" t="s">
        <v>32</v>
      </c>
    </row>
    <row r="20" spans="2:11" x14ac:dyDescent="0.25">
      <c r="B20" s="1" t="s">
        <v>28</v>
      </c>
      <c r="D20" s="16">
        <v>1E-3</v>
      </c>
      <c r="J20" s="8" t="s">
        <v>33</v>
      </c>
      <c r="K20" s="18">
        <v>1</v>
      </c>
    </row>
    <row r="21" spans="2:11" x14ac:dyDescent="0.25">
      <c r="B21" s="1" t="s">
        <v>29</v>
      </c>
      <c r="D21" s="17" t="s">
        <v>30</v>
      </c>
      <c r="E21" s="8" t="s">
        <v>31</v>
      </c>
      <c r="J21" s="8" t="s">
        <v>27</v>
      </c>
      <c r="K21" s="18">
        <v>3</v>
      </c>
    </row>
    <row r="22" spans="2:11" x14ac:dyDescent="0.25">
      <c r="J22" s="8" t="s">
        <v>34</v>
      </c>
      <c r="K22" s="18">
        <v>6</v>
      </c>
    </row>
    <row r="23" spans="2:11" x14ac:dyDescent="0.25">
      <c r="B23" s="8" t="s">
        <v>37</v>
      </c>
      <c r="J23" s="8" t="s">
        <v>35</v>
      </c>
      <c r="K23" s="18">
        <v>12</v>
      </c>
    </row>
    <row r="24" spans="2:11" x14ac:dyDescent="0.25">
      <c r="J24" s="8" t="s">
        <v>36</v>
      </c>
      <c r="K24" s="18">
        <v>0</v>
      </c>
    </row>
  </sheetData>
  <dataValidations count="1">
    <dataValidation type="list" allowBlank="1" showInputMessage="1" showErrorMessage="1" sqref="D19" xr:uid="{85E6E956-EC1A-46AD-8BE3-AD8DDCE4A01A}">
      <formula1>$J$20:$J$24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C0D3-4F76-422F-944F-E11F5806C967}">
  <dimension ref="A1:L45"/>
  <sheetViews>
    <sheetView showGridLines="0" workbookViewId="0"/>
  </sheetViews>
  <sheetFormatPr defaultRowHeight="14.25" x14ac:dyDescent="0.25"/>
  <cols>
    <col min="1" max="1" width="2.7109375" style="1" customWidth="1"/>
    <col min="2" max="2" width="32.7109375" style="1" customWidth="1"/>
    <col min="3" max="3" width="8.7109375" style="1" customWidth="1"/>
    <col min="4" max="6" width="13.7109375" style="1" customWidth="1"/>
    <col min="7" max="16384" width="9.140625" style="1"/>
  </cols>
  <sheetData>
    <row r="1" spans="1:12" ht="24" customHeight="1" x14ac:dyDescent="0.35">
      <c r="A1" s="2"/>
      <c r="B1" s="3" t="s">
        <v>0</v>
      </c>
      <c r="C1" s="4" t="s">
        <v>62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63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</v>
      </c>
    </row>
    <row r="5" spans="1:12" x14ac:dyDescent="0.25">
      <c r="B5" s="1" t="s">
        <v>64</v>
      </c>
      <c r="D5" s="32">
        <f ca="1">IFERROR(INDEX(Simulacao!$B$6:$B$245,1),"")</f>
        <v>44227</v>
      </c>
    </row>
    <row r="6" spans="1:12" x14ac:dyDescent="0.25">
      <c r="B6" s="1" t="s">
        <v>65</v>
      </c>
      <c r="D6" s="32" cm="1">
        <f t="array" aca="1" ref="D6" ca="1">IFERROR(LOOKUP(2,1/ISNUMBER(Simulacao!$B$6:$B$245),Simulacao!$B$6:$B$245),"")</f>
        <v>46295</v>
      </c>
    </row>
    <row r="7" spans="1:12" x14ac:dyDescent="0.25">
      <c r="B7" s="1" t="s">
        <v>66</v>
      </c>
      <c r="D7" s="33">
        <f ca="1">COUNT(Simulacao!$U$6:$U$245)</f>
        <v>0</v>
      </c>
    </row>
    <row r="8" spans="1:12" x14ac:dyDescent="0.25">
      <c r="B8" s="1" t="s">
        <v>67</v>
      </c>
      <c r="D8" s="13" t="str">
        <f ca="1">IF(ISERROR(SUM(Simulacao!$T$6:$T$245)),"Falta preço de algum ativo no período: confira a aba Mensal.",IF(ROUND(Premissas!$D$16,6)&lt;&gt;1,"Os pesos não somam 100%.","Sim"))</f>
        <v>Falta preço de algum ativo no período: confira a aba Mensal.</v>
      </c>
    </row>
    <row r="10" spans="1:12" x14ac:dyDescent="0.25">
      <c r="D10" s="6" t="s">
        <v>8</v>
      </c>
      <c r="E10" s="6" t="s">
        <v>30</v>
      </c>
    </row>
    <row r="11" spans="1:12" x14ac:dyDescent="0.25">
      <c r="B11" s="1" t="s">
        <v>68</v>
      </c>
      <c r="D11" s="28" cm="1">
        <f t="array" aca="1" ref="D11" ca="1">IFERROR(LOOKUP(2,1/ISNUMBER(Simulacao!$T$6:$T$245),Simulacao!$T$6:$T$245),"")</f>
        <v>99900</v>
      </c>
      <c r="E11" s="28" cm="1">
        <f t="array" aca="1" ref="E11" ca="1">IFERROR(LOOKUP(2,1/ISNUMBER(Simulacao!$V$6:$V$245),Simulacao!$V$6:$V$245),"")</f>
        <v>100000</v>
      </c>
    </row>
    <row r="12" spans="1:12" x14ac:dyDescent="0.25">
      <c r="B12" s="1" t="s">
        <v>69</v>
      </c>
      <c r="D12" s="12">
        <f ca="1">IFERROR(D11/Premissas!$D$7-1,"")</f>
        <v>-1.0000000000000009E-3</v>
      </c>
      <c r="E12" s="12">
        <f ca="1">IFERROR(E11/Premissas!$D$7-1,"")</f>
        <v>0</v>
      </c>
    </row>
    <row r="13" spans="1:12" x14ac:dyDescent="0.25">
      <c r="B13" s="1" t="s">
        <v>70</v>
      </c>
      <c r="D13" s="12" t="str">
        <f ca="1">IFERROR((1+D12)^(12/$D$7)-1,"")</f>
        <v/>
      </c>
      <c r="E13" s="12" t="str">
        <f ca="1">IFERROR((1+E12)^(12/$D$7)-1,"")</f>
        <v/>
      </c>
    </row>
    <row r="14" spans="1:12" x14ac:dyDescent="0.25">
      <c r="B14" s="1" t="s">
        <v>71</v>
      </c>
      <c r="D14" s="12" t="str">
        <f ca="1">IFERROR(_xlfn.STDEV.S(Simulacao!$U$6:$U$245)*SQRT(12),"")</f>
        <v/>
      </c>
      <c r="E14" s="12" t="str">
        <f ca="1">IFERROR(_xlfn.STDEV.S(Simulacao!$W$6:$W$245)*SQRT(12),"")</f>
        <v/>
      </c>
    </row>
    <row r="15" spans="1:12" x14ac:dyDescent="0.25">
      <c r="B15" s="1" t="s">
        <v>72</v>
      </c>
      <c r="D15" s="12" t="str">
        <f ca="1">IFERROR(MIN(Simulacao!$Y$6:$Y$245),"")</f>
        <v/>
      </c>
    </row>
    <row r="16" spans="1:12" x14ac:dyDescent="0.25">
      <c r="B16" s="1" t="s">
        <v>73</v>
      </c>
      <c r="D16" s="12" t="str">
        <f ca="1">IFERROR(MAX(Simulacao!$U$6:$U$245),"")</f>
        <v/>
      </c>
      <c r="E16" s="12" t="str">
        <f ca="1">IFERROR(MAX(Simulacao!$W$6:$W$245),"")</f>
        <v/>
      </c>
    </row>
    <row r="17" spans="2:6" x14ac:dyDescent="0.25">
      <c r="B17" s="1" t="s">
        <v>74</v>
      </c>
      <c r="D17" s="12" t="str">
        <f ca="1">IFERROR(MIN(Simulacao!$U$6:$U$245),"")</f>
        <v/>
      </c>
      <c r="E17" s="12" t="str">
        <f ca="1">IFERROR(MIN(Simulacao!$W$6:$W$245),"")</f>
        <v/>
      </c>
    </row>
    <row r="18" spans="2:6" x14ac:dyDescent="0.25">
      <c r="B18" s="1" t="s">
        <v>75</v>
      </c>
      <c r="D18" s="34" t="str">
        <f ca="1">IFERROR((D13-E13)/D14,"")</f>
        <v/>
      </c>
    </row>
    <row r="19" spans="2:6" x14ac:dyDescent="0.25">
      <c r="B19" s="1" t="s">
        <v>76</v>
      </c>
      <c r="D19" s="12" t="str" cm="1">
        <f t="array" aca="1" ref="D19" ca="1">IFERROR(SUMPRODUCT(ISNUMBER(Simulacao!$U$6:$U$245)*(Simulacao!$U$6:$U$245&gt;Simulacao!$W$6:$W$245))/$D$7,"")</f>
        <v/>
      </c>
    </row>
    <row r="20" spans="2:6" x14ac:dyDescent="0.25">
      <c r="B20" s="1" t="s">
        <v>77</v>
      </c>
      <c r="D20" s="29" t="e">
        <f ca="1">SUM(Simulacao!$S$6:$S$245)</f>
        <v>#N/A</v>
      </c>
    </row>
    <row r="21" spans="2:6" x14ac:dyDescent="0.25">
      <c r="B21" s="1" t="s">
        <v>78</v>
      </c>
      <c r="D21" s="33">
        <f ca="1">COUNTIF(Simulacao!$Q$6:$Q$245,TRUE)-1</f>
        <v>22</v>
      </c>
    </row>
    <row r="22" spans="2:6" x14ac:dyDescent="0.25">
      <c r="B22" s="8" t="s">
        <v>79</v>
      </c>
    </row>
    <row r="24" spans="2:6" x14ac:dyDescent="0.25">
      <c r="B24" s="6" t="s">
        <v>80</v>
      </c>
      <c r="C24" s="6" t="s">
        <v>57</v>
      </c>
      <c r="D24" s="6" t="s">
        <v>8</v>
      </c>
      <c r="E24" s="6" t="s">
        <v>30</v>
      </c>
      <c r="F24" s="6" t="s">
        <v>81</v>
      </c>
    </row>
    <row r="25" spans="2:6" x14ac:dyDescent="0.25">
      <c r="C25" s="33">
        <f ca="1">IFERROR(IF(YEAR($D$5)+0&gt;YEAR($D$6),"",YEAR($D$5)+0),"")</f>
        <v>2021</v>
      </c>
      <c r="D25" s="12" t="str" cm="1">
        <f t="array" aca="1" ref="D25" ca="1">IF($C25="","",IFERROR(LOOKUP(2,1/(Simulacao!$Z$6:$Z$245=$C25),Simulacao!$T$6:$T$245)/IF($C25=YEAR($D$5),INDEX(Simulacao!$T$6:$T$245,1),LOOKUP(2,1/(Simulacao!$Z$6:$Z$245=$C25-1),Simulacao!$T$6:$T$245))-1,""))</f>
        <v/>
      </c>
      <c r="E25" s="12" t="str" cm="1">
        <f t="array" aca="1" ref="E25" ca="1">IF($C25="","",IFERROR(LOOKUP(2,1/(Simulacao!$Z$6:$Z$245=$C25),Simulacao!$V$6:$V$245)/IF($C25=YEAR($D$5),INDEX(Simulacao!$V$6:$V$245,1),LOOKUP(2,1/(Simulacao!$Z$6:$Z$245=$C25-1),Simulacao!$V$6:$V$245))-1,""))</f>
        <v/>
      </c>
      <c r="F25" s="12" t="str">
        <f ca="1">IF(OR(D25="",E25=""),"",D25-E25)</f>
        <v/>
      </c>
    </row>
    <row r="26" spans="2:6" x14ac:dyDescent="0.25">
      <c r="C26" s="33">
        <f ca="1">IFERROR(IF(YEAR($D$5)+1&gt;YEAR($D$6),"",YEAR($D$5)+1),"")</f>
        <v>2022</v>
      </c>
      <c r="D26" s="12" t="str" cm="1">
        <f t="array" aca="1" ref="D26" ca="1">IF($C26="","",IFERROR(LOOKUP(2,1/(Simulacao!$Z$6:$Z$245=$C26),Simulacao!$T$6:$T$245)/IF($C26=YEAR($D$5),INDEX(Simulacao!$T$6:$T$245,1),LOOKUP(2,1/(Simulacao!$Z$6:$Z$245=$C26-1),Simulacao!$T$6:$T$245))-1,""))</f>
        <v/>
      </c>
      <c r="E26" s="12" t="str" cm="1">
        <f t="array" aca="1" ref="E26" ca="1">IF($C26="","",IFERROR(LOOKUP(2,1/(Simulacao!$Z$6:$Z$245=$C26),Simulacao!$V$6:$V$245)/IF($C26=YEAR($D$5),INDEX(Simulacao!$V$6:$V$245,1),LOOKUP(2,1/(Simulacao!$Z$6:$Z$245=$C26-1),Simulacao!$V$6:$V$245))-1,""))</f>
        <v/>
      </c>
      <c r="F26" s="12" t="str">
        <f ca="1">IF(OR(D26="",E26=""),"",D26-E26)</f>
        <v/>
      </c>
    </row>
    <row r="27" spans="2:6" x14ac:dyDescent="0.25">
      <c r="C27" s="33">
        <f ca="1">IFERROR(IF(YEAR($D$5)+2&gt;YEAR($D$6),"",YEAR($D$5)+2),"")</f>
        <v>2023</v>
      </c>
      <c r="D27" s="12" t="str" cm="1">
        <f t="array" aca="1" ref="D27" ca="1">IF($C27="","",IFERROR(LOOKUP(2,1/(Simulacao!$Z$6:$Z$245=$C27),Simulacao!$T$6:$T$245)/IF($C27=YEAR($D$5),INDEX(Simulacao!$T$6:$T$245,1),LOOKUP(2,1/(Simulacao!$Z$6:$Z$245=$C27-1),Simulacao!$T$6:$T$245))-1,""))</f>
        <v/>
      </c>
      <c r="E27" s="12" t="str" cm="1">
        <f t="array" aca="1" ref="E27" ca="1">IF($C27="","",IFERROR(LOOKUP(2,1/(Simulacao!$Z$6:$Z$245=$C27),Simulacao!$V$6:$V$245)/IF($C27=YEAR($D$5),INDEX(Simulacao!$V$6:$V$245,1),LOOKUP(2,1/(Simulacao!$Z$6:$Z$245=$C27-1),Simulacao!$V$6:$V$245))-1,""))</f>
        <v/>
      </c>
      <c r="F27" s="12" t="str">
        <f ca="1">IF(OR(D27="",E27=""),"",D27-E27)</f>
        <v/>
      </c>
    </row>
    <row r="28" spans="2:6" x14ac:dyDescent="0.25">
      <c r="C28" s="33">
        <f ca="1">IFERROR(IF(YEAR($D$5)+3&gt;YEAR($D$6),"",YEAR($D$5)+3),"")</f>
        <v>2024</v>
      </c>
      <c r="D28" s="12" t="str" cm="1">
        <f t="array" aca="1" ref="D28" ca="1">IF($C28="","",IFERROR(LOOKUP(2,1/(Simulacao!$Z$6:$Z$245=$C28),Simulacao!$T$6:$T$245)/IF($C28=YEAR($D$5),INDEX(Simulacao!$T$6:$T$245,1),LOOKUP(2,1/(Simulacao!$Z$6:$Z$245=$C28-1),Simulacao!$T$6:$T$245))-1,""))</f>
        <v/>
      </c>
      <c r="E28" s="12" t="str" cm="1">
        <f t="array" aca="1" ref="E28" ca="1">IF($C28="","",IFERROR(LOOKUP(2,1/(Simulacao!$Z$6:$Z$245=$C28),Simulacao!$V$6:$V$245)/IF($C28=YEAR($D$5),INDEX(Simulacao!$V$6:$V$245,1),LOOKUP(2,1/(Simulacao!$Z$6:$Z$245=$C28-1),Simulacao!$V$6:$V$245))-1,""))</f>
        <v/>
      </c>
      <c r="F28" s="12" t="str">
        <f ca="1">IF(OR(D28="",E28=""),"",D28-E28)</f>
        <v/>
      </c>
    </row>
    <row r="29" spans="2:6" x14ac:dyDescent="0.25">
      <c r="C29" s="33">
        <f ca="1">IFERROR(IF(YEAR($D$5)+4&gt;YEAR($D$6),"",YEAR($D$5)+4),"")</f>
        <v>2025</v>
      </c>
      <c r="D29" s="12" t="str" cm="1">
        <f t="array" aca="1" ref="D29" ca="1">IF($C29="","",IFERROR(LOOKUP(2,1/(Simulacao!$Z$6:$Z$245=$C29),Simulacao!$T$6:$T$245)/IF($C29=YEAR($D$5),INDEX(Simulacao!$T$6:$T$245,1),LOOKUP(2,1/(Simulacao!$Z$6:$Z$245=$C29-1),Simulacao!$T$6:$T$245))-1,""))</f>
        <v/>
      </c>
      <c r="E29" s="12" t="str" cm="1">
        <f t="array" aca="1" ref="E29" ca="1">IF($C29="","",IFERROR(LOOKUP(2,1/(Simulacao!$Z$6:$Z$245=$C29),Simulacao!$V$6:$V$245)/IF($C29=YEAR($D$5),INDEX(Simulacao!$V$6:$V$245,1),LOOKUP(2,1/(Simulacao!$Z$6:$Z$245=$C29-1),Simulacao!$V$6:$V$245))-1,""))</f>
        <v/>
      </c>
      <c r="F29" s="12" t="str">
        <f ca="1">IF(OR(D29="",E29=""),"",D29-E29)</f>
        <v/>
      </c>
    </row>
    <row r="30" spans="2:6" x14ac:dyDescent="0.25">
      <c r="C30" s="33">
        <f ca="1">IFERROR(IF(YEAR($D$5)+5&gt;YEAR($D$6),"",YEAR($D$5)+5),"")</f>
        <v>2026</v>
      </c>
      <c r="D30" s="12" t="str" cm="1">
        <f t="array" aca="1" ref="D30" ca="1">IF($C30="","",IFERROR(LOOKUP(2,1/(Simulacao!$Z$6:$Z$245=$C30),Simulacao!$T$6:$T$245)/IF($C30=YEAR($D$5),INDEX(Simulacao!$T$6:$T$245,1),LOOKUP(2,1/(Simulacao!$Z$6:$Z$245=$C30-1),Simulacao!$T$6:$T$245))-1,""))</f>
        <v/>
      </c>
      <c r="E30" s="12" t="str" cm="1">
        <f t="array" aca="1" ref="E30" ca="1">IF($C30="","",IFERROR(LOOKUP(2,1/(Simulacao!$Z$6:$Z$245=$C30),Simulacao!$V$6:$V$245)/IF($C30=YEAR($D$5),INDEX(Simulacao!$V$6:$V$245,1),LOOKUP(2,1/(Simulacao!$Z$6:$Z$245=$C30-1),Simulacao!$V$6:$V$245))-1,""))</f>
        <v/>
      </c>
      <c r="F30" s="12" t="str">
        <f ca="1">IF(OR(D30="",E30=""),"",D30-E30)</f>
        <v/>
      </c>
    </row>
    <row r="31" spans="2:6" x14ac:dyDescent="0.25">
      <c r="C31" s="33" t="str">
        <f ca="1">IFERROR(IF(YEAR($D$5)+6&gt;YEAR($D$6),"",YEAR($D$5)+6),"")</f>
        <v/>
      </c>
      <c r="D31" s="12" t="str" cm="1">
        <f t="array" aca="1" ref="D31" ca="1">IF($C31="","",IFERROR(LOOKUP(2,1/(Simulacao!$Z$6:$Z$245=$C31),Simulacao!$T$6:$T$245)/IF($C31=YEAR($D$5),INDEX(Simulacao!$T$6:$T$245,1),LOOKUP(2,1/(Simulacao!$Z$6:$Z$245=$C31-1),Simulacao!$T$6:$T$245))-1,""))</f>
        <v/>
      </c>
      <c r="E31" s="12" t="str" cm="1">
        <f t="array" aca="1" ref="E31" ca="1">IF($C31="","",IFERROR(LOOKUP(2,1/(Simulacao!$Z$6:$Z$245=$C31),Simulacao!$V$6:$V$245)/IF($C31=YEAR($D$5),INDEX(Simulacao!$V$6:$V$245,1),LOOKUP(2,1/(Simulacao!$Z$6:$Z$245=$C31-1),Simulacao!$V$6:$V$245))-1,""))</f>
        <v/>
      </c>
      <c r="F31" s="12" t="str">
        <f ca="1">IF(OR(D31="",E31=""),"",D31-E31)</f>
        <v/>
      </c>
    </row>
    <row r="32" spans="2:6" x14ac:dyDescent="0.25">
      <c r="C32" s="33" t="str">
        <f ca="1">IFERROR(IF(YEAR($D$5)+7&gt;YEAR($D$6),"",YEAR($D$5)+7),"")</f>
        <v/>
      </c>
      <c r="D32" s="12" t="str" cm="1">
        <f t="array" aca="1" ref="D32" ca="1">IF($C32="","",IFERROR(LOOKUP(2,1/(Simulacao!$Z$6:$Z$245=$C32),Simulacao!$T$6:$T$245)/IF($C32=YEAR($D$5),INDEX(Simulacao!$T$6:$T$245,1),LOOKUP(2,1/(Simulacao!$Z$6:$Z$245=$C32-1),Simulacao!$T$6:$T$245))-1,""))</f>
        <v/>
      </c>
      <c r="E32" s="12" t="str" cm="1">
        <f t="array" aca="1" ref="E32" ca="1">IF($C32="","",IFERROR(LOOKUP(2,1/(Simulacao!$Z$6:$Z$245=$C32),Simulacao!$V$6:$V$245)/IF($C32=YEAR($D$5),INDEX(Simulacao!$V$6:$V$245,1),LOOKUP(2,1/(Simulacao!$Z$6:$Z$245=$C32-1),Simulacao!$V$6:$V$245))-1,""))</f>
        <v/>
      </c>
      <c r="F32" s="12" t="str">
        <f ca="1">IF(OR(D32="",E32=""),"",D32-E32)</f>
        <v/>
      </c>
    </row>
    <row r="33" spans="2:6" x14ac:dyDescent="0.25">
      <c r="C33" s="33" t="str">
        <f ca="1">IFERROR(IF(YEAR($D$5)+8&gt;YEAR($D$6),"",YEAR($D$5)+8),"")</f>
        <v/>
      </c>
      <c r="D33" s="12" t="str" cm="1">
        <f t="array" aca="1" ref="D33" ca="1">IF($C33="","",IFERROR(LOOKUP(2,1/(Simulacao!$Z$6:$Z$245=$C33),Simulacao!$T$6:$T$245)/IF($C33=YEAR($D$5),INDEX(Simulacao!$T$6:$T$245,1),LOOKUP(2,1/(Simulacao!$Z$6:$Z$245=$C33-1),Simulacao!$T$6:$T$245))-1,""))</f>
        <v/>
      </c>
      <c r="E33" s="12" t="str" cm="1">
        <f t="array" aca="1" ref="E33" ca="1">IF($C33="","",IFERROR(LOOKUP(2,1/(Simulacao!$Z$6:$Z$245=$C33),Simulacao!$V$6:$V$245)/IF($C33=YEAR($D$5),INDEX(Simulacao!$V$6:$V$245,1),LOOKUP(2,1/(Simulacao!$Z$6:$Z$245=$C33-1),Simulacao!$V$6:$V$245))-1,""))</f>
        <v/>
      </c>
      <c r="F33" s="12" t="str">
        <f ca="1">IF(OR(D33="",E33=""),"",D33-E33)</f>
        <v/>
      </c>
    </row>
    <row r="34" spans="2:6" x14ac:dyDescent="0.25">
      <c r="C34" s="33" t="str">
        <f ca="1">IFERROR(IF(YEAR($D$5)+9&gt;YEAR($D$6),"",YEAR($D$5)+9),"")</f>
        <v/>
      </c>
      <c r="D34" s="12" t="str" cm="1">
        <f t="array" aca="1" ref="D34" ca="1">IF($C34="","",IFERROR(LOOKUP(2,1/(Simulacao!$Z$6:$Z$245=$C34),Simulacao!$T$6:$T$245)/IF($C34=YEAR($D$5),INDEX(Simulacao!$T$6:$T$245,1),LOOKUP(2,1/(Simulacao!$Z$6:$Z$245=$C34-1),Simulacao!$T$6:$T$245))-1,""))</f>
        <v/>
      </c>
      <c r="E34" s="12" t="str" cm="1">
        <f t="array" aca="1" ref="E34" ca="1">IF($C34="","",IFERROR(LOOKUP(2,1/(Simulacao!$Z$6:$Z$245=$C34),Simulacao!$V$6:$V$245)/IF($C34=YEAR($D$5),INDEX(Simulacao!$V$6:$V$245,1),LOOKUP(2,1/(Simulacao!$Z$6:$Z$245=$C34-1),Simulacao!$V$6:$V$245))-1,""))</f>
        <v/>
      </c>
      <c r="F34" s="12" t="str">
        <f ca="1">IF(OR(D34="",E34=""),"",D34-E34)</f>
        <v/>
      </c>
    </row>
    <row r="35" spans="2:6" x14ac:dyDescent="0.25">
      <c r="C35" s="33" t="str">
        <f ca="1">IFERROR(IF(YEAR($D$5)+10&gt;YEAR($D$6),"",YEAR($D$5)+10),"")</f>
        <v/>
      </c>
      <c r="D35" s="12" t="str" cm="1">
        <f t="array" aca="1" ref="D35" ca="1">IF($C35="","",IFERROR(LOOKUP(2,1/(Simulacao!$Z$6:$Z$245=$C35),Simulacao!$T$6:$T$245)/IF($C35=YEAR($D$5),INDEX(Simulacao!$T$6:$T$245,1),LOOKUP(2,1/(Simulacao!$Z$6:$Z$245=$C35-1),Simulacao!$T$6:$T$245))-1,""))</f>
        <v/>
      </c>
      <c r="E35" s="12" t="str" cm="1">
        <f t="array" aca="1" ref="E35" ca="1">IF($C35="","",IFERROR(LOOKUP(2,1/(Simulacao!$Z$6:$Z$245=$C35),Simulacao!$V$6:$V$245)/IF($C35=YEAR($D$5),INDEX(Simulacao!$V$6:$V$245,1),LOOKUP(2,1/(Simulacao!$Z$6:$Z$245=$C35-1),Simulacao!$V$6:$V$245))-1,""))</f>
        <v/>
      </c>
      <c r="F35" s="12" t="str">
        <f ca="1">IF(OR(D35="",E35=""),"",D35-E35)</f>
        <v/>
      </c>
    </row>
    <row r="36" spans="2:6" x14ac:dyDescent="0.25">
      <c r="C36" s="33" t="str">
        <f ca="1">IFERROR(IF(YEAR($D$5)+11&gt;YEAR($D$6),"",YEAR($D$5)+11),"")</f>
        <v/>
      </c>
      <c r="D36" s="12" t="str" cm="1">
        <f t="array" aca="1" ref="D36" ca="1">IF($C36="","",IFERROR(LOOKUP(2,1/(Simulacao!$Z$6:$Z$245=$C36),Simulacao!$T$6:$T$245)/IF($C36=YEAR($D$5),INDEX(Simulacao!$T$6:$T$245,1),LOOKUP(2,1/(Simulacao!$Z$6:$Z$245=$C36-1),Simulacao!$T$6:$T$245))-1,""))</f>
        <v/>
      </c>
      <c r="E36" s="12" t="str" cm="1">
        <f t="array" aca="1" ref="E36" ca="1">IF($C36="","",IFERROR(LOOKUP(2,1/(Simulacao!$Z$6:$Z$245=$C36),Simulacao!$V$6:$V$245)/IF($C36=YEAR($D$5),INDEX(Simulacao!$V$6:$V$245,1),LOOKUP(2,1/(Simulacao!$Z$6:$Z$245=$C36-1),Simulacao!$V$6:$V$245))-1,""))</f>
        <v/>
      </c>
      <c r="F36" s="12" t="str">
        <f ca="1">IF(OR(D36="",E36=""),"",D36-E36)</f>
        <v/>
      </c>
    </row>
    <row r="37" spans="2:6" x14ac:dyDescent="0.25">
      <c r="C37" s="33" t="str">
        <f ca="1">IFERROR(IF(YEAR($D$5)+12&gt;YEAR($D$6),"",YEAR($D$5)+12),"")</f>
        <v/>
      </c>
      <c r="D37" s="12" t="str" cm="1">
        <f t="array" aca="1" ref="D37" ca="1">IF($C37="","",IFERROR(LOOKUP(2,1/(Simulacao!$Z$6:$Z$245=$C37),Simulacao!$T$6:$T$245)/IF($C37=YEAR($D$5),INDEX(Simulacao!$T$6:$T$245,1),LOOKUP(2,1/(Simulacao!$Z$6:$Z$245=$C37-1),Simulacao!$T$6:$T$245))-1,""))</f>
        <v/>
      </c>
      <c r="E37" s="12" t="str" cm="1">
        <f t="array" aca="1" ref="E37" ca="1">IF($C37="","",IFERROR(LOOKUP(2,1/(Simulacao!$Z$6:$Z$245=$C37),Simulacao!$V$6:$V$245)/IF($C37=YEAR($D$5),INDEX(Simulacao!$V$6:$V$245,1),LOOKUP(2,1/(Simulacao!$Z$6:$Z$245=$C37-1),Simulacao!$V$6:$V$245))-1,""))</f>
        <v/>
      </c>
      <c r="F37" s="12" t="str">
        <f ca="1">IF(OR(D37="",E37=""),"",D37-E37)</f>
        <v/>
      </c>
    </row>
    <row r="38" spans="2:6" x14ac:dyDescent="0.25">
      <c r="C38" s="33" t="str">
        <f ca="1">IFERROR(IF(YEAR($D$5)+13&gt;YEAR($D$6),"",YEAR($D$5)+13),"")</f>
        <v/>
      </c>
      <c r="D38" s="12" t="str" cm="1">
        <f t="array" aca="1" ref="D38" ca="1">IF($C38="","",IFERROR(LOOKUP(2,1/(Simulacao!$Z$6:$Z$245=$C38),Simulacao!$T$6:$T$245)/IF($C38=YEAR($D$5),INDEX(Simulacao!$T$6:$T$245,1),LOOKUP(2,1/(Simulacao!$Z$6:$Z$245=$C38-1),Simulacao!$T$6:$T$245))-1,""))</f>
        <v/>
      </c>
      <c r="E38" s="12" t="str" cm="1">
        <f t="array" aca="1" ref="E38" ca="1">IF($C38="","",IFERROR(LOOKUP(2,1/(Simulacao!$Z$6:$Z$245=$C38),Simulacao!$V$6:$V$245)/IF($C38=YEAR($D$5),INDEX(Simulacao!$V$6:$V$245,1),LOOKUP(2,1/(Simulacao!$Z$6:$Z$245=$C38-1),Simulacao!$V$6:$V$245))-1,""))</f>
        <v/>
      </c>
      <c r="F38" s="12" t="str">
        <f ca="1">IF(OR(D38="",E38=""),"",D38-E38)</f>
        <v/>
      </c>
    </row>
    <row r="39" spans="2:6" x14ac:dyDescent="0.25">
      <c r="C39" s="33" t="str">
        <f ca="1">IFERROR(IF(YEAR($D$5)+14&gt;YEAR($D$6),"",YEAR($D$5)+14),"")</f>
        <v/>
      </c>
      <c r="D39" s="12" t="str" cm="1">
        <f t="array" aca="1" ref="D39" ca="1">IF($C39="","",IFERROR(LOOKUP(2,1/(Simulacao!$Z$6:$Z$245=$C39),Simulacao!$T$6:$T$245)/IF($C39=YEAR($D$5),INDEX(Simulacao!$T$6:$T$245,1),LOOKUP(2,1/(Simulacao!$Z$6:$Z$245=$C39-1),Simulacao!$T$6:$T$245))-1,""))</f>
        <v/>
      </c>
      <c r="E39" s="12" t="str" cm="1">
        <f t="array" aca="1" ref="E39" ca="1">IF($C39="","",IFERROR(LOOKUP(2,1/(Simulacao!$Z$6:$Z$245=$C39),Simulacao!$V$6:$V$245)/IF($C39=YEAR($D$5),INDEX(Simulacao!$V$6:$V$245,1),LOOKUP(2,1/(Simulacao!$Z$6:$Z$245=$C39-1),Simulacao!$V$6:$V$245))-1,""))</f>
        <v/>
      </c>
      <c r="F39" s="12" t="str">
        <f ca="1">IF(OR(D39="",E39=""),"",D39-E39)</f>
        <v/>
      </c>
    </row>
    <row r="40" spans="2:6" x14ac:dyDescent="0.25">
      <c r="C40" s="33" t="str">
        <f ca="1">IFERROR(IF(YEAR($D$5)+15&gt;YEAR($D$6),"",YEAR($D$5)+15),"")</f>
        <v/>
      </c>
      <c r="D40" s="12" t="str" cm="1">
        <f t="array" aca="1" ref="D40" ca="1">IF($C40="","",IFERROR(LOOKUP(2,1/(Simulacao!$Z$6:$Z$245=$C40),Simulacao!$T$6:$T$245)/IF($C40=YEAR($D$5),INDEX(Simulacao!$T$6:$T$245,1),LOOKUP(2,1/(Simulacao!$Z$6:$Z$245=$C40-1),Simulacao!$T$6:$T$245))-1,""))</f>
        <v/>
      </c>
      <c r="E40" s="12" t="str" cm="1">
        <f t="array" aca="1" ref="E40" ca="1">IF($C40="","",IFERROR(LOOKUP(2,1/(Simulacao!$Z$6:$Z$245=$C40),Simulacao!$V$6:$V$245)/IF($C40=YEAR($D$5),INDEX(Simulacao!$V$6:$V$245,1),LOOKUP(2,1/(Simulacao!$Z$6:$Z$245=$C40-1),Simulacao!$V$6:$V$245))-1,""))</f>
        <v/>
      </c>
      <c r="F40" s="12" t="str">
        <f ca="1">IF(OR(D40="",E40=""),"",D40-E40)</f>
        <v/>
      </c>
    </row>
    <row r="41" spans="2:6" x14ac:dyDescent="0.25">
      <c r="C41" s="33" t="str">
        <f ca="1">IFERROR(IF(YEAR($D$5)+16&gt;YEAR($D$6),"",YEAR($D$5)+16),"")</f>
        <v/>
      </c>
      <c r="D41" s="12" t="str" cm="1">
        <f t="array" aca="1" ref="D41" ca="1">IF($C41="","",IFERROR(LOOKUP(2,1/(Simulacao!$Z$6:$Z$245=$C41),Simulacao!$T$6:$T$245)/IF($C41=YEAR($D$5),INDEX(Simulacao!$T$6:$T$245,1),LOOKUP(2,1/(Simulacao!$Z$6:$Z$245=$C41-1),Simulacao!$T$6:$T$245))-1,""))</f>
        <v/>
      </c>
      <c r="E41" s="12" t="str" cm="1">
        <f t="array" aca="1" ref="E41" ca="1">IF($C41="","",IFERROR(LOOKUP(2,1/(Simulacao!$Z$6:$Z$245=$C41),Simulacao!$V$6:$V$245)/IF($C41=YEAR($D$5),INDEX(Simulacao!$V$6:$V$245,1),LOOKUP(2,1/(Simulacao!$Z$6:$Z$245=$C41-1),Simulacao!$V$6:$V$245))-1,""))</f>
        <v/>
      </c>
      <c r="F41" s="12" t="str">
        <f ca="1">IF(OR(D41="",E41=""),"",D41-E41)</f>
        <v/>
      </c>
    </row>
    <row r="42" spans="2:6" x14ac:dyDescent="0.25">
      <c r="C42" s="33" t="str">
        <f ca="1">IFERROR(IF(YEAR($D$5)+17&gt;YEAR($D$6),"",YEAR($D$5)+17),"")</f>
        <v/>
      </c>
      <c r="D42" s="12" t="str" cm="1">
        <f t="array" aca="1" ref="D42" ca="1">IF($C42="","",IFERROR(LOOKUP(2,1/(Simulacao!$Z$6:$Z$245=$C42),Simulacao!$T$6:$T$245)/IF($C42=YEAR($D$5),INDEX(Simulacao!$T$6:$T$245,1),LOOKUP(2,1/(Simulacao!$Z$6:$Z$245=$C42-1),Simulacao!$T$6:$T$245))-1,""))</f>
        <v/>
      </c>
      <c r="E42" s="12" t="str" cm="1">
        <f t="array" aca="1" ref="E42" ca="1">IF($C42="","",IFERROR(LOOKUP(2,1/(Simulacao!$Z$6:$Z$245=$C42),Simulacao!$V$6:$V$245)/IF($C42=YEAR($D$5),INDEX(Simulacao!$V$6:$V$245,1),LOOKUP(2,1/(Simulacao!$Z$6:$Z$245=$C42-1),Simulacao!$V$6:$V$245))-1,""))</f>
        <v/>
      </c>
      <c r="F42" s="12" t="str">
        <f ca="1">IF(OR(D42="",E42=""),"",D42-E42)</f>
        <v/>
      </c>
    </row>
    <row r="43" spans="2:6" x14ac:dyDescent="0.25">
      <c r="C43" s="33" t="str">
        <f ca="1">IFERROR(IF(YEAR($D$5)+18&gt;YEAR($D$6),"",YEAR($D$5)+18),"")</f>
        <v/>
      </c>
      <c r="D43" s="12" t="str" cm="1">
        <f t="array" aca="1" ref="D43" ca="1">IF($C43="","",IFERROR(LOOKUP(2,1/(Simulacao!$Z$6:$Z$245=$C43),Simulacao!$T$6:$T$245)/IF($C43=YEAR($D$5),INDEX(Simulacao!$T$6:$T$245,1),LOOKUP(2,1/(Simulacao!$Z$6:$Z$245=$C43-1),Simulacao!$T$6:$T$245))-1,""))</f>
        <v/>
      </c>
      <c r="E43" s="12" t="str" cm="1">
        <f t="array" aca="1" ref="E43" ca="1">IF($C43="","",IFERROR(LOOKUP(2,1/(Simulacao!$Z$6:$Z$245=$C43),Simulacao!$V$6:$V$245)/IF($C43=YEAR($D$5),INDEX(Simulacao!$V$6:$V$245,1),LOOKUP(2,1/(Simulacao!$Z$6:$Z$245=$C43-1),Simulacao!$V$6:$V$245))-1,""))</f>
        <v/>
      </c>
      <c r="F43" s="12" t="str">
        <f ca="1">IF(OR(D43="",E43=""),"",D43-E43)</f>
        <v/>
      </c>
    </row>
    <row r="44" spans="2:6" x14ac:dyDescent="0.25">
      <c r="C44" s="33" t="str">
        <f ca="1">IFERROR(IF(YEAR($D$5)+19&gt;YEAR($D$6),"",YEAR($D$5)+19),"")</f>
        <v/>
      </c>
      <c r="D44" s="12" t="str" cm="1">
        <f t="array" aca="1" ref="D44" ca="1">IF($C44="","",IFERROR(LOOKUP(2,1/(Simulacao!$Z$6:$Z$245=$C44),Simulacao!$T$6:$T$245)/IF($C44=YEAR($D$5),INDEX(Simulacao!$T$6:$T$245,1),LOOKUP(2,1/(Simulacao!$Z$6:$Z$245=$C44-1),Simulacao!$T$6:$T$245))-1,""))</f>
        <v/>
      </c>
      <c r="E44" s="12" t="str" cm="1">
        <f t="array" aca="1" ref="E44" ca="1">IF($C44="","",IFERROR(LOOKUP(2,1/(Simulacao!$Z$6:$Z$245=$C44),Simulacao!$V$6:$V$245)/IF($C44=YEAR($D$5),INDEX(Simulacao!$V$6:$V$245,1),LOOKUP(2,1/(Simulacao!$Z$6:$Z$245=$C44-1),Simulacao!$V$6:$V$245))-1,""))</f>
        <v/>
      </c>
      <c r="F44" s="12" t="str">
        <f ca="1">IF(OR(D44="",E44=""),"",D44-E44)</f>
        <v/>
      </c>
    </row>
    <row r="45" spans="2:6" x14ac:dyDescent="0.25">
      <c r="B45" s="8" t="s">
        <v>82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650A-6FC2-428A-9C00-25CD0DD609D5}">
  <dimension ref="A1:AB245"/>
  <sheetViews>
    <sheetView showGridLines="0" workbookViewId="0">
      <pane xSplit="3" ySplit="5" topLeftCell="D6" activePane="bottomRight" state="frozenSplit"/>
      <selection pane="bottomLeft" activeCell="A6" sqref="A6"/>
      <selection pane="topRight" activeCell="D1" sqref="D1"/>
      <selection pane="bottomRight"/>
    </sheetView>
  </sheetViews>
  <sheetFormatPr defaultRowHeight="14.25" x14ac:dyDescent="0.25"/>
  <cols>
    <col min="1" max="1" width="2.7109375" style="1" customWidth="1"/>
    <col min="2" max="2" width="9.7109375" style="1" customWidth="1"/>
    <col min="3" max="3" width="5.7109375" style="1" customWidth="1"/>
    <col min="4" max="28" width="11.7109375" style="1" customWidth="1"/>
    <col min="29" max="16384" width="9.140625" style="1"/>
  </cols>
  <sheetData>
    <row r="1" spans="1:28" ht="24" customHeight="1" x14ac:dyDescent="0.35">
      <c r="A1" s="2"/>
      <c r="B1" s="3" t="s">
        <v>0</v>
      </c>
      <c r="C1" s="4" t="s">
        <v>46</v>
      </c>
      <c r="D1" s="2"/>
      <c r="E1" s="2"/>
      <c r="F1" s="2"/>
      <c r="G1" s="2"/>
      <c r="H1" s="2"/>
      <c r="I1" s="2"/>
      <c r="J1" s="2"/>
      <c r="K1" s="2"/>
      <c r="L1" s="2"/>
    </row>
    <row r="2" spans="1:28" x14ac:dyDescent="0.25">
      <c r="A2" s="2"/>
      <c r="B2" s="2"/>
      <c r="C2" s="5" t="s">
        <v>47</v>
      </c>
      <c r="D2" s="2"/>
      <c r="E2" s="2"/>
      <c r="F2" s="2"/>
      <c r="G2" s="2"/>
      <c r="H2" s="2"/>
      <c r="I2" s="2"/>
      <c r="J2" s="2"/>
      <c r="K2" s="2"/>
      <c r="L2" s="2"/>
    </row>
    <row r="4" spans="1:28" x14ac:dyDescent="0.25">
      <c r="D4" s="6" t="str">
        <f>IF(Premissas!$C$10="","Ativo 1",Premissas!$C$10)</f>
        <v>AAPL34</v>
      </c>
      <c r="F4" s="6" t="str">
        <f>IF(Premissas!$C$11="","Ativo 2",Premissas!$C$11)</f>
        <v>TSMC34</v>
      </c>
      <c r="H4" s="6" t="str">
        <f>IF(Premissas!$C$12="","Ativo 3",Premissas!$C$12)</f>
        <v>ABBV34</v>
      </c>
      <c r="J4" s="6" t="str">
        <f>IF(Premissas!$C$13="","Ativo 4",Premissas!$C$13)</f>
        <v>BOAC34</v>
      </c>
      <c r="L4" s="6" t="str">
        <f>IF(Premissas!$C$14="","Ativo 5",Premissas!$C$14)</f>
        <v>GMCO34</v>
      </c>
      <c r="N4" s="6" t="str">
        <f>IF(Premissas!$C$15="","Ativo 6",Premissas!$C$15)</f>
        <v>TMCO34</v>
      </c>
    </row>
    <row r="5" spans="1:28" x14ac:dyDescent="0.25">
      <c r="B5" s="6" t="s">
        <v>43</v>
      </c>
      <c r="C5" s="6" t="s">
        <v>48</v>
      </c>
      <c r="D5" s="8" t="s">
        <v>49</v>
      </c>
      <c r="E5" s="8" t="s">
        <v>50</v>
      </c>
      <c r="F5" s="8" t="s">
        <v>49</v>
      </c>
      <c r="G5" s="8" t="s">
        <v>50</v>
      </c>
      <c r="H5" s="8" t="s">
        <v>49</v>
      </c>
      <c r="I5" s="8" t="s">
        <v>50</v>
      </c>
      <c r="J5" s="8" t="s">
        <v>49</v>
      </c>
      <c r="K5" s="8" t="s">
        <v>50</v>
      </c>
      <c r="L5" s="8" t="s">
        <v>49</v>
      </c>
      <c r="M5" s="8" t="s">
        <v>50</v>
      </c>
      <c r="N5" s="8" t="s">
        <v>49</v>
      </c>
      <c r="O5" s="8" t="s">
        <v>50</v>
      </c>
      <c r="P5" s="6" t="s">
        <v>54</v>
      </c>
      <c r="Q5" s="6" t="s">
        <v>55</v>
      </c>
      <c r="R5" s="6" t="s">
        <v>58</v>
      </c>
      <c r="S5" s="6" t="s">
        <v>52</v>
      </c>
      <c r="T5" s="6" t="s">
        <v>8</v>
      </c>
      <c r="U5" s="6" t="s">
        <v>53</v>
      </c>
      <c r="V5" s="6" t="s">
        <v>30</v>
      </c>
      <c r="W5" s="6" t="s">
        <v>56</v>
      </c>
      <c r="X5" s="6" t="s">
        <v>51</v>
      </c>
      <c r="Y5" s="6" t="s">
        <v>59</v>
      </c>
      <c r="Z5" s="6" t="s">
        <v>57</v>
      </c>
      <c r="AA5" s="8" t="s">
        <v>60</v>
      </c>
      <c r="AB5" s="8" t="s">
        <v>61</v>
      </c>
    </row>
    <row r="6" spans="1:28" x14ac:dyDescent="0.25">
      <c r="B6" s="25">
        <f ca="1">IF(Mensal!B6="","",Mensal!B6)</f>
        <v>44227</v>
      </c>
      <c r="C6" s="1">
        <f t="shared" ref="C6:C69" ca="1" si="0">IF(B6="","",ROW()-6)</f>
        <v>0</v>
      </c>
      <c r="D6" s="28">
        <f ca="1">IF($B6="","",0)</f>
        <v>0</v>
      </c>
      <c r="E6" s="28">
        <f ca="1">IF($B6="","",Premissas!$D$7*(1-Premissas!$D$20)*Premissas!$D$10)</f>
        <v>24975</v>
      </c>
      <c r="F6" s="28">
        <f ca="1">IF($B6="","",0)</f>
        <v>0</v>
      </c>
      <c r="G6" s="28">
        <f ca="1">IF($B6="","",Premissas!$D$7*(1-Premissas!$D$20)*Premissas!$D$11)</f>
        <v>19980</v>
      </c>
      <c r="H6" s="28">
        <f ca="1">IF($B6="","",0)</f>
        <v>0</v>
      </c>
      <c r="I6" s="28">
        <f ca="1">IF($B6="","",Premissas!$D$7*(1-Premissas!$D$20)*Premissas!$D$12)</f>
        <v>19980</v>
      </c>
      <c r="J6" s="28">
        <f ca="1">IF($B6="","",0)</f>
        <v>0</v>
      </c>
      <c r="K6" s="28">
        <f ca="1">IF($B6="","",Premissas!$D$7*(1-Premissas!$D$20)*Premissas!$D$13)</f>
        <v>14985</v>
      </c>
      <c r="L6" s="28">
        <f ca="1">IF($B6="","",0)</f>
        <v>0</v>
      </c>
      <c r="M6" s="28">
        <f ca="1">IF($B6="","",Premissas!$D$7*(1-Premissas!$D$20)*Premissas!$D$14)</f>
        <v>9990</v>
      </c>
      <c r="N6" s="28">
        <f ca="1">IF($B6="","",0)</f>
        <v>0</v>
      </c>
      <c r="O6" s="28">
        <f ca="1">IF($B6="","",Premissas!$D$7*(1-Premissas!$D$20)*Premissas!$D$15)</f>
        <v>9990</v>
      </c>
      <c r="P6" s="28">
        <f ca="1">IF($B6="","",Premissas!$D$7)</f>
        <v>100000</v>
      </c>
      <c r="Q6" s="14" t="b">
        <f ca="1">IF($B6="","",TRUE)</f>
        <v>1</v>
      </c>
      <c r="R6" s="28">
        <f ca="1">IF($B6="","",Premissas!$D$7)</f>
        <v>100000</v>
      </c>
      <c r="S6" s="29">
        <f ca="1">IF($B6="","",R6*Premissas!$D$20)</f>
        <v>100</v>
      </c>
      <c r="T6" s="31">
        <f ca="1">IF($B6="","",P6-S6)</f>
        <v>99900</v>
      </c>
      <c r="U6" s="12" t="str">
        <f>""</f>
        <v/>
      </c>
      <c r="V6" s="28">
        <f ca="1">IF($B6="","",Premissas!$D$7)</f>
        <v>100000</v>
      </c>
      <c r="W6" s="12" t="str">
        <f>""</f>
        <v/>
      </c>
      <c r="X6" s="28">
        <f ca="1">IF($B6="","",MAX($T$6:T6))</f>
        <v>99900</v>
      </c>
      <c r="Y6" s="12">
        <f t="shared" ref="Y6:Y69" ca="1" si="1">IF($B6="","",T6/X6-1)</f>
        <v>0</v>
      </c>
      <c r="Z6" s="1">
        <f t="shared" ref="Z6:Z69" ca="1" si="2">IF($B6="","",YEAR(B6))</f>
        <v>2021</v>
      </c>
      <c r="AA6" s="30">
        <f t="shared" ref="AA6:AA69" ca="1" si="3">IF($B6="",NA(),T6)</f>
        <v>99900</v>
      </c>
      <c r="AB6" s="30">
        <f t="shared" ref="AB6:AB69" ca="1" si="4">IF($B6="",NA(),V6)</f>
        <v>100000</v>
      </c>
    </row>
    <row r="7" spans="1:28" x14ac:dyDescent="0.25">
      <c r="B7" s="25">
        <f ca="1">IF(Mensal!B7="","",Mensal!B7)</f>
        <v>44255</v>
      </c>
      <c r="C7" s="1">
        <f t="shared" ca="1" si="0"/>
        <v>1</v>
      </c>
      <c r="D7" s="28" t="e">
        <f ca="1">IF($B7="","",IF(Premissas!$D$10=0,0,E6*Mensal!C7/Mensal!C6))</f>
        <v>#N/A</v>
      </c>
      <c r="E7" s="28" t="e">
        <f ca="1">IF($B7="","",IF($Q7,$T7*Premissas!$D$10,D7))</f>
        <v>#N/A</v>
      </c>
      <c r="F7" s="28" t="e">
        <f ca="1">IF($B7="","",IF(Premissas!$D$11=0,0,G6*Mensal!D7/Mensal!D6))</f>
        <v>#N/A</v>
      </c>
      <c r="G7" s="28" t="e">
        <f ca="1">IF($B7="","",IF($Q7,$T7*Premissas!$D$11,F7))</f>
        <v>#N/A</v>
      </c>
      <c r="H7" s="28" t="e">
        <f ca="1">IF($B7="","",IF(Premissas!$D$12=0,0,I6*Mensal!E7/Mensal!E6))</f>
        <v>#N/A</v>
      </c>
      <c r="I7" s="28" t="e">
        <f ca="1">IF($B7="","",IF($Q7,$T7*Premissas!$D$12,H7))</f>
        <v>#N/A</v>
      </c>
      <c r="J7" s="28" t="e">
        <f ca="1">IF($B7="","",IF(Premissas!$D$13=0,0,K6*Mensal!F7/Mensal!F6))</f>
        <v>#N/A</v>
      </c>
      <c r="K7" s="28" t="e">
        <f ca="1">IF($B7="","",IF($Q7,$T7*Premissas!$D$13,J7))</f>
        <v>#N/A</v>
      </c>
      <c r="L7" s="28" t="e">
        <f ca="1">IF($B7="","",IF(Premissas!$D$14=0,0,M6*Mensal!G7/Mensal!G6))</f>
        <v>#N/A</v>
      </c>
      <c r="M7" s="28" t="e">
        <f ca="1">IF($B7="","",IF($Q7,$T7*Premissas!$D$14,L7))</f>
        <v>#N/A</v>
      </c>
      <c r="N7" s="28" t="e">
        <f ca="1">IF($B7="","",IF(Premissas!$D$15=0,0,O6*Mensal!H7/Mensal!H6))</f>
        <v>#N/A</v>
      </c>
      <c r="O7" s="28" t="e">
        <f ca="1">IF($B7="","",IF($Q7,$T7*Premissas!$D$15,N7))</f>
        <v>#N/A</v>
      </c>
      <c r="P7" s="28" t="e">
        <f t="shared" ref="P7:P70" ca="1" si="5">IF($B7="","",SUM(D7,F7,H7,J7,L7,N7))</f>
        <v>#N/A</v>
      </c>
      <c r="Q7" s="14" t="b">
        <f ca="1">IF($B7="","",AND(Premissas!$E$19&gt;0,MOD($C7,MAX(Premissas!$E$19,1))=0))</f>
        <v>0</v>
      </c>
      <c r="R7" s="28">
        <f ca="1">IF($B7="","",IF($Q7,ABS($P7*Premissas!$D$10-D7)+ABS($P7*Premissas!$D$11-F7)+ABS($P7*Premissas!$D$12-H7)+ABS($P7*Premissas!$D$13-J7)+ABS($P7*Premissas!$D$14-L7)+ABS($P7*Premissas!$D$15-N7),0))</f>
        <v>0</v>
      </c>
      <c r="S7" s="29">
        <f ca="1">IF($B7="","",R7*Premissas!$D$20)</f>
        <v>0</v>
      </c>
      <c r="T7" s="31" t="e">
        <f t="shared" ref="T7:T70" ca="1" si="6">IF($B7="","",P7-S7)</f>
        <v>#N/A</v>
      </c>
      <c r="U7" s="12" t="e">
        <f t="shared" ref="U7:U70" ca="1" si="7">IF($B7="","",T7/T6-1)</f>
        <v>#N/A</v>
      </c>
      <c r="V7" s="28" t="e">
        <f ca="1">IF($B7="","",Premissas!$D$7*Mensal!$I7/Mensal!$I$6)</f>
        <v>#N/A</v>
      </c>
      <c r="W7" s="12" t="e">
        <f t="shared" ref="W7:W70" ca="1" si="8">IF($B7="","",V7/V6-1)</f>
        <v>#N/A</v>
      </c>
      <c r="X7" s="28" t="e">
        <f ca="1">IF($B7="","",MAX($T$6:T7))</f>
        <v>#N/A</v>
      </c>
      <c r="Y7" s="12" t="e">
        <f t="shared" ca="1" si="1"/>
        <v>#N/A</v>
      </c>
      <c r="Z7" s="1">
        <f t="shared" ca="1" si="2"/>
        <v>2021</v>
      </c>
      <c r="AA7" s="30" t="e">
        <f t="shared" ca="1" si="3"/>
        <v>#N/A</v>
      </c>
      <c r="AB7" s="30" t="e">
        <f t="shared" ca="1" si="4"/>
        <v>#N/A</v>
      </c>
    </row>
    <row r="8" spans="1:28" x14ac:dyDescent="0.25">
      <c r="B8" s="25">
        <f ca="1">IF(Mensal!B8="","",Mensal!B8)</f>
        <v>44286</v>
      </c>
      <c r="C8" s="1">
        <f t="shared" ca="1" si="0"/>
        <v>2</v>
      </c>
      <c r="D8" s="28" t="e">
        <f ca="1">IF($B8="","",IF(Premissas!$D$10=0,0,E7*Mensal!C8/Mensal!C7))</f>
        <v>#N/A</v>
      </c>
      <c r="E8" s="28" t="e">
        <f ca="1">IF($B8="","",IF($Q8,$T8*Premissas!$D$10,D8))</f>
        <v>#N/A</v>
      </c>
      <c r="F8" s="28" t="e">
        <f ca="1">IF($B8="","",IF(Premissas!$D$11=0,0,G7*Mensal!D8/Mensal!D7))</f>
        <v>#N/A</v>
      </c>
      <c r="G8" s="28" t="e">
        <f ca="1">IF($B8="","",IF($Q8,$T8*Premissas!$D$11,F8))</f>
        <v>#N/A</v>
      </c>
      <c r="H8" s="28" t="e">
        <f ca="1">IF($B8="","",IF(Premissas!$D$12=0,0,I7*Mensal!E8/Mensal!E7))</f>
        <v>#N/A</v>
      </c>
      <c r="I8" s="28" t="e">
        <f ca="1">IF($B8="","",IF($Q8,$T8*Premissas!$D$12,H8))</f>
        <v>#N/A</v>
      </c>
      <c r="J8" s="28" t="e">
        <f ca="1">IF($B8="","",IF(Premissas!$D$13=0,0,K7*Mensal!F8/Mensal!F7))</f>
        <v>#N/A</v>
      </c>
      <c r="K8" s="28" t="e">
        <f ca="1">IF($B8="","",IF($Q8,$T8*Premissas!$D$13,J8))</f>
        <v>#N/A</v>
      </c>
      <c r="L8" s="28" t="e">
        <f ca="1">IF($B8="","",IF(Premissas!$D$14=0,0,M7*Mensal!G8/Mensal!G7))</f>
        <v>#N/A</v>
      </c>
      <c r="M8" s="28" t="e">
        <f ca="1">IF($B8="","",IF($Q8,$T8*Premissas!$D$14,L8))</f>
        <v>#N/A</v>
      </c>
      <c r="N8" s="28" t="e">
        <f ca="1">IF($B8="","",IF(Premissas!$D$15=0,0,O7*Mensal!H8/Mensal!H7))</f>
        <v>#N/A</v>
      </c>
      <c r="O8" s="28" t="e">
        <f ca="1">IF($B8="","",IF($Q8,$T8*Premissas!$D$15,N8))</f>
        <v>#N/A</v>
      </c>
      <c r="P8" s="28" t="e">
        <f t="shared" ca="1" si="5"/>
        <v>#N/A</v>
      </c>
      <c r="Q8" s="14" t="b">
        <f ca="1">IF($B8="","",AND(Premissas!$E$19&gt;0,MOD($C8,MAX(Premissas!$E$19,1))=0))</f>
        <v>0</v>
      </c>
      <c r="R8" s="28">
        <f ca="1">IF($B8="","",IF($Q8,ABS($P8*Premissas!$D$10-D8)+ABS($P8*Premissas!$D$11-F8)+ABS($P8*Premissas!$D$12-H8)+ABS($P8*Premissas!$D$13-J8)+ABS($P8*Premissas!$D$14-L8)+ABS($P8*Premissas!$D$15-N8),0))</f>
        <v>0</v>
      </c>
      <c r="S8" s="29">
        <f ca="1">IF($B8="","",R8*Premissas!$D$20)</f>
        <v>0</v>
      </c>
      <c r="T8" s="31" t="e">
        <f t="shared" ca="1" si="6"/>
        <v>#N/A</v>
      </c>
      <c r="U8" s="12" t="e">
        <f t="shared" ca="1" si="7"/>
        <v>#N/A</v>
      </c>
      <c r="V8" s="28" t="e">
        <f ca="1">IF($B8="","",Premissas!$D$7*Mensal!$I8/Mensal!$I$6)</f>
        <v>#N/A</v>
      </c>
      <c r="W8" s="12" t="e">
        <f t="shared" ca="1" si="8"/>
        <v>#N/A</v>
      </c>
      <c r="X8" s="28" t="e">
        <f ca="1">IF($B8="","",MAX($T$6:T8))</f>
        <v>#N/A</v>
      </c>
      <c r="Y8" s="12" t="e">
        <f t="shared" ca="1" si="1"/>
        <v>#N/A</v>
      </c>
      <c r="Z8" s="1">
        <f t="shared" ca="1" si="2"/>
        <v>2021</v>
      </c>
      <c r="AA8" s="30" t="e">
        <f t="shared" ca="1" si="3"/>
        <v>#N/A</v>
      </c>
      <c r="AB8" s="30" t="e">
        <f t="shared" ca="1" si="4"/>
        <v>#N/A</v>
      </c>
    </row>
    <row r="9" spans="1:28" x14ac:dyDescent="0.25">
      <c r="B9" s="25">
        <f ca="1">IF(Mensal!B9="","",Mensal!B9)</f>
        <v>44316</v>
      </c>
      <c r="C9" s="1">
        <f t="shared" ca="1" si="0"/>
        <v>3</v>
      </c>
      <c r="D9" s="28" t="e">
        <f ca="1">IF($B9="","",IF(Premissas!$D$10=0,0,E8*Mensal!C9/Mensal!C8))</f>
        <v>#N/A</v>
      </c>
      <c r="E9" s="28" t="e">
        <f ca="1">IF($B9="","",IF($Q9,$T9*Premissas!$D$10,D9))</f>
        <v>#N/A</v>
      </c>
      <c r="F9" s="28" t="e">
        <f ca="1">IF($B9="","",IF(Premissas!$D$11=0,0,G8*Mensal!D9/Mensal!D8))</f>
        <v>#N/A</v>
      </c>
      <c r="G9" s="28" t="e">
        <f ca="1">IF($B9="","",IF($Q9,$T9*Premissas!$D$11,F9))</f>
        <v>#N/A</v>
      </c>
      <c r="H9" s="28" t="e">
        <f ca="1">IF($B9="","",IF(Premissas!$D$12=0,0,I8*Mensal!E9/Mensal!E8))</f>
        <v>#N/A</v>
      </c>
      <c r="I9" s="28" t="e">
        <f ca="1">IF($B9="","",IF($Q9,$T9*Premissas!$D$12,H9))</f>
        <v>#N/A</v>
      </c>
      <c r="J9" s="28" t="e">
        <f ca="1">IF($B9="","",IF(Premissas!$D$13=0,0,K8*Mensal!F9/Mensal!F8))</f>
        <v>#N/A</v>
      </c>
      <c r="K9" s="28" t="e">
        <f ca="1">IF($B9="","",IF($Q9,$T9*Premissas!$D$13,J9))</f>
        <v>#N/A</v>
      </c>
      <c r="L9" s="28" t="e">
        <f ca="1">IF($B9="","",IF(Premissas!$D$14=0,0,M8*Mensal!G9/Mensal!G8))</f>
        <v>#N/A</v>
      </c>
      <c r="M9" s="28" t="e">
        <f ca="1">IF($B9="","",IF($Q9,$T9*Premissas!$D$14,L9))</f>
        <v>#N/A</v>
      </c>
      <c r="N9" s="28" t="e">
        <f ca="1">IF($B9="","",IF(Premissas!$D$15=0,0,O8*Mensal!H9/Mensal!H8))</f>
        <v>#N/A</v>
      </c>
      <c r="O9" s="28" t="e">
        <f ca="1">IF($B9="","",IF($Q9,$T9*Premissas!$D$15,N9))</f>
        <v>#N/A</v>
      </c>
      <c r="P9" s="28" t="e">
        <f t="shared" ca="1" si="5"/>
        <v>#N/A</v>
      </c>
      <c r="Q9" s="14" t="b">
        <f ca="1">IF($B9="","",AND(Premissas!$E$19&gt;0,MOD($C9,MAX(Premissas!$E$19,1))=0))</f>
        <v>1</v>
      </c>
      <c r="R9" s="28" t="e">
        <f ca="1">IF($B9="","",IF($Q9,ABS($P9*Premissas!$D$10-D9)+ABS($P9*Premissas!$D$11-F9)+ABS($P9*Premissas!$D$12-H9)+ABS($P9*Premissas!$D$13-J9)+ABS($P9*Premissas!$D$14-L9)+ABS($P9*Premissas!$D$15-N9),0))</f>
        <v>#N/A</v>
      </c>
      <c r="S9" s="29" t="e">
        <f ca="1">IF($B9="","",R9*Premissas!$D$20)</f>
        <v>#N/A</v>
      </c>
      <c r="T9" s="31" t="e">
        <f t="shared" ca="1" si="6"/>
        <v>#N/A</v>
      </c>
      <c r="U9" s="12" t="e">
        <f t="shared" ca="1" si="7"/>
        <v>#N/A</v>
      </c>
      <c r="V9" s="28" t="e">
        <f ca="1">IF($B9="","",Premissas!$D$7*Mensal!$I9/Mensal!$I$6)</f>
        <v>#N/A</v>
      </c>
      <c r="W9" s="12" t="e">
        <f t="shared" ca="1" si="8"/>
        <v>#N/A</v>
      </c>
      <c r="X9" s="28" t="e">
        <f ca="1">IF($B9="","",MAX($T$6:T9))</f>
        <v>#N/A</v>
      </c>
      <c r="Y9" s="12" t="e">
        <f t="shared" ca="1" si="1"/>
        <v>#N/A</v>
      </c>
      <c r="Z9" s="1">
        <f t="shared" ca="1" si="2"/>
        <v>2021</v>
      </c>
      <c r="AA9" s="30" t="e">
        <f t="shared" ca="1" si="3"/>
        <v>#N/A</v>
      </c>
      <c r="AB9" s="30" t="e">
        <f t="shared" ca="1" si="4"/>
        <v>#N/A</v>
      </c>
    </row>
    <row r="10" spans="1:28" x14ac:dyDescent="0.25">
      <c r="B10" s="25">
        <f ca="1">IF(Mensal!B10="","",Mensal!B10)</f>
        <v>44347</v>
      </c>
      <c r="C10" s="1">
        <f t="shared" ca="1" si="0"/>
        <v>4</v>
      </c>
      <c r="D10" s="28" t="e">
        <f ca="1">IF($B10="","",IF(Premissas!$D$10=0,0,E9*Mensal!C10/Mensal!C9))</f>
        <v>#N/A</v>
      </c>
      <c r="E10" s="28" t="e">
        <f ca="1">IF($B10="","",IF($Q10,$T10*Premissas!$D$10,D10))</f>
        <v>#N/A</v>
      </c>
      <c r="F10" s="28" t="e">
        <f ca="1">IF($B10="","",IF(Premissas!$D$11=0,0,G9*Mensal!D10/Mensal!D9))</f>
        <v>#N/A</v>
      </c>
      <c r="G10" s="28" t="e">
        <f ca="1">IF($B10="","",IF($Q10,$T10*Premissas!$D$11,F10))</f>
        <v>#N/A</v>
      </c>
      <c r="H10" s="28" t="e">
        <f ca="1">IF($B10="","",IF(Premissas!$D$12=0,0,I9*Mensal!E10/Mensal!E9))</f>
        <v>#N/A</v>
      </c>
      <c r="I10" s="28" t="e">
        <f ca="1">IF($B10="","",IF($Q10,$T10*Premissas!$D$12,H10))</f>
        <v>#N/A</v>
      </c>
      <c r="J10" s="28" t="e">
        <f ca="1">IF($B10="","",IF(Premissas!$D$13=0,0,K9*Mensal!F10/Mensal!F9))</f>
        <v>#N/A</v>
      </c>
      <c r="K10" s="28" t="e">
        <f ca="1">IF($B10="","",IF($Q10,$T10*Premissas!$D$13,J10))</f>
        <v>#N/A</v>
      </c>
      <c r="L10" s="28" t="e">
        <f ca="1">IF($B10="","",IF(Premissas!$D$14=0,0,M9*Mensal!G10/Mensal!G9))</f>
        <v>#N/A</v>
      </c>
      <c r="M10" s="28" t="e">
        <f ca="1">IF($B10="","",IF($Q10,$T10*Premissas!$D$14,L10))</f>
        <v>#N/A</v>
      </c>
      <c r="N10" s="28" t="e">
        <f ca="1">IF($B10="","",IF(Premissas!$D$15=0,0,O9*Mensal!H10/Mensal!H9))</f>
        <v>#N/A</v>
      </c>
      <c r="O10" s="28" t="e">
        <f ca="1">IF($B10="","",IF($Q10,$T10*Premissas!$D$15,N10))</f>
        <v>#N/A</v>
      </c>
      <c r="P10" s="28" t="e">
        <f t="shared" ca="1" si="5"/>
        <v>#N/A</v>
      </c>
      <c r="Q10" s="14" t="b">
        <f ca="1">IF($B10="","",AND(Premissas!$E$19&gt;0,MOD($C10,MAX(Premissas!$E$19,1))=0))</f>
        <v>0</v>
      </c>
      <c r="R10" s="28">
        <f ca="1">IF($B10="","",IF($Q10,ABS($P10*Premissas!$D$10-D10)+ABS($P10*Premissas!$D$11-F10)+ABS($P10*Premissas!$D$12-H10)+ABS($P10*Premissas!$D$13-J10)+ABS($P10*Premissas!$D$14-L10)+ABS($P10*Premissas!$D$15-N10),0))</f>
        <v>0</v>
      </c>
      <c r="S10" s="29">
        <f ca="1">IF($B10="","",R10*Premissas!$D$20)</f>
        <v>0</v>
      </c>
      <c r="T10" s="31" t="e">
        <f t="shared" ca="1" si="6"/>
        <v>#N/A</v>
      </c>
      <c r="U10" s="12" t="e">
        <f t="shared" ca="1" si="7"/>
        <v>#N/A</v>
      </c>
      <c r="V10" s="28" t="e">
        <f ca="1">IF($B10="","",Premissas!$D$7*Mensal!$I10/Mensal!$I$6)</f>
        <v>#N/A</v>
      </c>
      <c r="W10" s="12" t="e">
        <f t="shared" ca="1" si="8"/>
        <v>#N/A</v>
      </c>
      <c r="X10" s="28" t="e">
        <f ca="1">IF($B10="","",MAX($T$6:T10))</f>
        <v>#N/A</v>
      </c>
      <c r="Y10" s="12" t="e">
        <f t="shared" ca="1" si="1"/>
        <v>#N/A</v>
      </c>
      <c r="Z10" s="1">
        <f t="shared" ca="1" si="2"/>
        <v>2021</v>
      </c>
      <c r="AA10" s="30" t="e">
        <f t="shared" ca="1" si="3"/>
        <v>#N/A</v>
      </c>
      <c r="AB10" s="30" t="e">
        <f t="shared" ca="1" si="4"/>
        <v>#N/A</v>
      </c>
    </row>
    <row r="11" spans="1:28" x14ac:dyDescent="0.25">
      <c r="B11" s="25">
        <f ca="1">IF(Mensal!B11="","",Mensal!B11)</f>
        <v>44377</v>
      </c>
      <c r="C11" s="1">
        <f t="shared" ca="1" si="0"/>
        <v>5</v>
      </c>
      <c r="D11" s="28" t="e">
        <f ca="1">IF($B11="","",IF(Premissas!$D$10=0,0,E10*Mensal!C11/Mensal!C10))</f>
        <v>#N/A</v>
      </c>
      <c r="E11" s="28" t="e">
        <f ca="1">IF($B11="","",IF($Q11,$T11*Premissas!$D$10,D11))</f>
        <v>#N/A</v>
      </c>
      <c r="F11" s="28" t="e">
        <f ca="1">IF($B11="","",IF(Premissas!$D$11=0,0,G10*Mensal!D11/Mensal!D10))</f>
        <v>#N/A</v>
      </c>
      <c r="G11" s="28" t="e">
        <f ca="1">IF($B11="","",IF($Q11,$T11*Premissas!$D$11,F11))</f>
        <v>#N/A</v>
      </c>
      <c r="H11" s="28" t="e">
        <f ca="1">IF($B11="","",IF(Premissas!$D$12=0,0,I10*Mensal!E11/Mensal!E10))</f>
        <v>#N/A</v>
      </c>
      <c r="I11" s="28" t="e">
        <f ca="1">IF($B11="","",IF($Q11,$T11*Premissas!$D$12,H11))</f>
        <v>#N/A</v>
      </c>
      <c r="J11" s="28" t="e">
        <f ca="1">IF($B11="","",IF(Premissas!$D$13=0,0,K10*Mensal!F11/Mensal!F10))</f>
        <v>#N/A</v>
      </c>
      <c r="K11" s="28" t="e">
        <f ca="1">IF($B11="","",IF($Q11,$T11*Premissas!$D$13,J11))</f>
        <v>#N/A</v>
      </c>
      <c r="L11" s="28" t="e">
        <f ca="1">IF($B11="","",IF(Premissas!$D$14=0,0,M10*Mensal!G11/Mensal!G10))</f>
        <v>#N/A</v>
      </c>
      <c r="M11" s="28" t="e">
        <f ca="1">IF($B11="","",IF($Q11,$T11*Premissas!$D$14,L11))</f>
        <v>#N/A</v>
      </c>
      <c r="N11" s="28" t="e">
        <f ca="1">IF($B11="","",IF(Premissas!$D$15=0,0,O10*Mensal!H11/Mensal!H10))</f>
        <v>#N/A</v>
      </c>
      <c r="O11" s="28" t="e">
        <f ca="1">IF($B11="","",IF($Q11,$T11*Premissas!$D$15,N11))</f>
        <v>#N/A</v>
      </c>
      <c r="P11" s="28" t="e">
        <f t="shared" ca="1" si="5"/>
        <v>#N/A</v>
      </c>
      <c r="Q11" s="14" t="b">
        <f ca="1">IF($B11="","",AND(Premissas!$E$19&gt;0,MOD($C11,MAX(Premissas!$E$19,1))=0))</f>
        <v>0</v>
      </c>
      <c r="R11" s="28">
        <f ca="1">IF($B11="","",IF($Q11,ABS($P11*Premissas!$D$10-D11)+ABS($P11*Premissas!$D$11-F11)+ABS($P11*Premissas!$D$12-H11)+ABS($P11*Premissas!$D$13-J11)+ABS($P11*Premissas!$D$14-L11)+ABS($P11*Premissas!$D$15-N11),0))</f>
        <v>0</v>
      </c>
      <c r="S11" s="29">
        <f ca="1">IF($B11="","",R11*Premissas!$D$20)</f>
        <v>0</v>
      </c>
      <c r="T11" s="31" t="e">
        <f t="shared" ca="1" si="6"/>
        <v>#N/A</v>
      </c>
      <c r="U11" s="12" t="e">
        <f t="shared" ca="1" si="7"/>
        <v>#N/A</v>
      </c>
      <c r="V11" s="28" t="e">
        <f ca="1">IF($B11="","",Premissas!$D$7*Mensal!$I11/Mensal!$I$6)</f>
        <v>#N/A</v>
      </c>
      <c r="W11" s="12" t="e">
        <f t="shared" ca="1" si="8"/>
        <v>#N/A</v>
      </c>
      <c r="X11" s="28" t="e">
        <f ca="1">IF($B11="","",MAX($T$6:T11))</f>
        <v>#N/A</v>
      </c>
      <c r="Y11" s="12" t="e">
        <f t="shared" ca="1" si="1"/>
        <v>#N/A</v>
      </c>
      <c r="Z11" s="1">
        <f t="shared" ca="1" si="2"/>
        <v>2021</v>
      </c>
      <c r="AA11" s="30" t="e">
        <f t="shared" ca="1" si="3"/>
        <v>#N/A</v>
      </c>
      <c r="AB11" s="30" t="e">
        <f t="shared" ca="1" si="4"/>
        <v>#N/A</v>
      </c>
    </row>
    <row r="12" spans="1:28" x14ac:dyDescent="0.25">
      <c r="B12" s="25">
        <f ca="1">IF(Mensal!B12="","",Mensal!B12)</f>
        <v>44408</v>
      </c>
      <c r="C12" s="1">
        <f t="shared" ca="1" si="0"/>
        <v>6</v>
      </c>
      <c r="D12" s="28" t="e">
        <f ca="1">IF($B12="","",IF(Premissas!$D$10=0,0,E11*Mensal!C12/Mensal!C11))</f>
        <v>#N/A</v>
      </c>
      <c r="E12" s="28" t="e">
        <f ca="1">IF($B12="","",IF($Q12,$T12*Premissas!$D$10,D12))</f>
        <v>#N/A</v>
      </c>
      <c r="F12" s="28" t="e">
        <f ca="1">IF($B12="","",IF(Premissas!$D$11=0,0,G11*Mensal!D12/Mensal!D11))</f>
        <v>#N/A</v>
      </c>
      <c r="G12" s="28" t="e">
        <f ca="1">IF($B12="","",IF($Q12,$T12*Premissas!$D$11,F12))</f>
        <v>#N/A</v>
      </c>
      <c r="H12" s="28" t="e">
        <f ca="1">IF($B12="","",IF(Premissas!$D$12=0,0,I11*Mensal!E12/Mensal!E11))</f>
        <v>#N/A</v>
      </c>
      <c r="I12" s="28" t="e">
        <f ca="1">IF($B12="","",IF($Q12,$T12*Premissas!$D$12,H12))</f>
        <v>#N/A</v>
      </c>
      <c r="J12" s="28" t="e">
        <f ca="1">IF($B12="","",IF(Premissas!$D$13=0,0,K11*Mensal!F12/Mensal!F11))</f>
        <v>#N/A</v>
      </c>
      <c r="K12" s="28" t="e">
        <f ca="1">IF($B12="","",IF($Q12,$T12*Premissas!$D$13,J12))</f>
        <v>#N/A</v>
      </c>
      <c r="L12" s="28" t="e">
        <f ca="1">IF($B12="","",IF(Premissas!$D$14=0,0,M11*Mensal!G12/Mensal!G11))</f>
        <v>#N/A</v>
      </c>
      <c r="M12" s="28" t="e">
        <f ca="1">IF($B12="","",IF($Q12,$T12*Premissas!$D$14,L12))</f>
        <v>#N/A</v>
      </c>
      <c r="N12" s="28" t="e">
        <f ca="1">IF($B12="","",IF(Premissas!$D$15=0,0,O11*Mensal!H12/Mensal!H11))</f>
        <v>#N/A</v>
      </c>
      <c r="O12" s="28" t="e">
        <f ca="1">IF($B12="","",IF($Q12,$T12*Premissas!$D$15,N12))</f>
        <v>#N/A</v>
      </c>
      <c r="P12" s="28" t="e">
        <f t="shared" ca="1" si="5"/>
        <v>#N/A</v>
      </c>
      <c r="Q12" s="14" t="b">
        <f ca="1">IF($B12="","",AND(Premissas!$E$19&gt;0,MOD($C12,MAX(Premissas!$E$19,1))=0))</f>
        <v>1</v>
      </c>
      <c r="R12" s="28" t="e">
        <f ca="1">IF($B12="","",IF($Q12,ABS($P12*Premissas!$D$10-D12)+ABS($P12*Premissas!$D$11-F12)+ABS($P12*Premissas!$D$12-H12)+ABS($P12*Premissas!$D$13-J12)+ABS($P12*Premissas!$D$14-L12)+ABS($P12*Premissas!$D$15-N12),0))</f>
        <v>#N/A</v>
      </c>
      <c r="S12" s="29" t="e">
        <f ca="1">IF($B12="","",R12*Premissas!$D$20)</f>
        <v>#N/A</v>
      </c>
      <c r="T12" s="31" t="e">
        <f t="shared" ca="1" si="6"/>
        <v>#N/A</v>
      </c>
      <c r="U12" s="12" t="e">
        <f t="shared" ca="1" si="7"/>
        <v>#N/A</v>
      </c>
      <c r="V12" s="28" t="e">
        <f ca="1">IF($B12="","",Premissas!$D$7*Mensal!$I12/Mensal!$I$6)</f>
        <v>#N/A</v>
      </c>
      <c r="W12" s="12" t="e">
        <f t="shared" ca="1" si="8"/>
        <v>#N/A</v>
      </c>
      <c r="X12" s="28" t="e">
        <f ca="1">IF($B12="","",MAX($T$6:T12))</f>
        <v>#N/A</v>
      </c>
      <c r="Y12" s="12" t="e">
        <f t="shared" ca="1" si="1"/>
        <v>#N/A</v>
      </c>
      <c r="Z12" s="1">
        <f t="shared" ca="1" si="2"/>
        <v>2021</v>
      </c>
      <c r="AA12" s="30" t="e">
        <f t="shared" ca="1" si="3"/>
        <v>#N/A</v>
      </c>
      <c r="AB12" s="30" t="e">
        <f t="shared" ca="1" si="4"/>
        <v>#N/A</v>
      </c>
    </row>
    <row r="13" spans="1:28" x14ac:dyDescent="0.25">
      <c r="B13" s="25">
        <f ca="1">IF(Mensal!B13="","",Mensal!B13)</f>
        <v>44439</v>
      </c>
      <c r="C13" s="1">
        <f t="shared" ca="1" si="0"/>
        <v>7</v>
      </c>
      <c r="D13" s="28" t="e">
        <f ca="1">IF($B13="","",IF(Premissas!$D$10=0,0,E12*Mensal!C13/Mensal!C12))</f>
        <v>#N/A</v>
      </c>
      <c r="E13" s="28" t="e">
        <f ca="1">IF($B13="","",IF($Q13,$T13*Premissas!$D$10,D13))</f>
        <v>#N/A</v>
      </c>
      <c r="F13" s="28" t="e">
        <f ca="1">IF($B13="","",IF(Premissas!$D$11=0,0,G12*Mensal!D13/Mensal!D12))</f>
        <v>#N/A</v>
      </c>
      <c r="G13" s="28" t="e">
        <f ca="1">IF($B13="","",IF($Q13,$T13*Premissas!$D$11,F13))</f>
        <v>#N/A</v>
      </c>
      <c r="H13" s="28" t="e">
        <f ca="1">IF($B13="","",IF(Premissas!$D$12=0,0,I12*Mensal!E13/Mensal!E12))</f>
        <v>#N/A</v>
      </c>
      <c r="I13" s="28" t="e">
        <f ca="1">IF($B13="","",IF($Q13,$T13*Premissas!$D$12,H13))</f>
        <v>#N/A</v>
      </c>
      <c r="J13" s="28" t="e">
        <f ca="1">IF($B13="","",IF(Premissas!$D$13=0,0,K12*Mensal!F13/Mensal!F12))</f>
        <v>#N/A</v>
      </c>
      <c r="K13" s="28" t="e">
        <f ca="1">IF($B13="","",IF($Q13,$T13*Premissas!$D$13,J13))</f>
        <v>#N/A</v>
      </c>
      <c r="L13" s="28" t="e">
        <f ca="1">IF($B13="","",IF(Premissas!$D$14=0,0,M12*Mensal!G13/Mensal!G12))</f>
        <v>#N/A</v>
      </c>
      <c r="M13" s="28" t="e">
        <f ca="1">IF($B13="","",IF($Q13,$T13*Premissas!$D$14,L13))</f>
        <v>#N/A</v>
      </c>
      <c r="N13" s="28" t="e">
        <f ca="1">IF($B13="","",IF(Premissas!$D$15=0,0,O12*Mensal!H13/Mensal!H12))</f>
        <v>#N/A</v>
      </c>
      <c r="O13" s="28" t="e">
        <f ca="1">IF($B13="","",IF($Q13,$T13*Premissas!$D$15,N13))</f>
        <v>#N/A</v>
      </c>
      <c r="P13" s="28" t="e">
        <f t="shared" ca="1" si="5"/>
        <v>#N/A</v>
      </c>
      <c r="Q13" s="14" t="b">
        <f ca="1">IF($B13="","",AND(Premissas!$E$19&gt;0,MOD($C13,MAX(Premissas!$E$19,1))=0))</f>
        <v>0</v>
      </c>
      <c r="R13" s="28">
        <f ca="1">IF($B13="","",IF($Q13,ABS($P13*Premissas!$D$10-D13)+ABS($P13*Premissas!$D$11-F13)+ABS($P13*Premissas!$D$12-H13)+ABS($P13*Premissas!$D$13-J13)+ABS($P13*Premissas!$D$14-L13)+ABS($P13*Premissas!$D$15-N13),0))</f>
        <v>0</v>
      </c>
      <c r="S13" s="29">
        <f ca="1">IF($B13="","",R13*Premissas!$D$20)</f>
        <v>0</v>
      </c>
      <c r="T13" s="31" t="e">
        <f t="shared" ca="1" si="6"/>
        <v>#N/A</v>
      </c>
      <c r="U13" s="12" t="e">
        <f t="shared" ca="1" si="7"/>
        <v>#N/A</v>
      </c>
      <c r="V13" s="28" t="e">
        <f ca="1">IF($B13="","",Premissas!$D$7*Mensal!$I13/Mensal!$I$6)</f>
        <v>#N/A</v>
      </c>
      <c r="W13" s="12" t="e">
        <f t="shared" ca="1" si="8"/>
        <v>#N/A</v>
      </c>
      <c r="X13" s="28" t="e">
        <f ca="1">IF($B13="","",MAX($T$6:T13))</f>
        <v>#N/A</v>
      </c>
      <c r="Y13" s="12" t="e">
        <f t="shared" ca="1" si="1"/>
        <v>#N/A</v>
      </c>
      <c r="Z13" s="1">
        <f t="shared" ca="1" si="2"/>
        <v>2021</v>
      </c>
      <c r="AA13" s="30" t="e">
        <f t="shared" ca="1" si="3"/>
        <v>#N/A</v>
      </c>
      <c r="AB13" s="30" t="e">
        <f t="shared" ca="1" si="4"/>
        <v>#N/A</v>
      </c>
    </row>
    <row r="14" spans="1:28" x14ac:dyDescent="0.25">
      <c r="B14" s="25">
        <f ca="1">IF(Mensal!B14="","",Mensal!B14)</f>
        <v>44469</v>
      </c>
      <c r="C14" s="1">
        <f t="shared" ca="1" si="0"/>
        <v>8</v>
      </c>
      <c r="D14" s="28" t="e">
        <f ca="1">IF($B14="","",IF(Premissas!$D$10=0,0,E13*Mensal!C14/Mensal!C13))</f>
        <v>#N/A</v>
      </c>
      <c r="E14" s="28" t="e">
        <f ca="1">IF($B14="","",IF($Q14,$T14*Premissas!$D$10,D14))</f>
        <v>#N/A</v>
      </c>
      <c r="F14" s="28" t="e">
        <f ca="1">IF($B14="","",IF(Premissas!$D$11=0,0,G13*Mensal!D14/Mensal!D13))</f>
        <v>#N/A</v>
      </c>
      <c r="G14" s="28" t="e">
        <f ca="1">IF($B14="","",IF($Q14,$T14*Premissas!$D$11,F14))</f>
        <v>#N/A</v>
      </c>
      <c r="H14" s="28" t="e">
        <f ca="1">IF($B14="","",IF(Premissas!$D$12=0,0,I13*Mensal!E14/Mensal!E13))</f>
        <v>#N/A</v>
      </c>
      <c r="I14" s="28" t="e">
        <f ca="1">IF($B14="","",IF($Q14,$T14*Premissas!$D$12,H14))</f>
        <v>#N/A</v>
      </c>
      <c r="J14" s="28" t="e">
        <f ca="1">IF($B14="","",IF(Premissas!$D$13=0,0,K13*Mensal!F14/Mensal!F13))</f>
        <v>#N/A</v>
      </c>
      <c r="K14" s="28" t="e">
        <f ca="1">IF($B14="","",IF($Q14,$T14*Premissas!$D$13,J14))</f>
        <v>#N/A</v>
      </c>
      <c r="L14" s="28" t="e">
        <f ca="1">IF($B14="","",IF(Premissas!$D$14=0,0,M13*Mensal!G14/Mensal!G13))</f>
        <v>#N/A</v>
      </c>
      <c r="M14" s="28" t="e">
        <f ca="1">IF($B14="","",IF($Q14,$T14*Premissas!$D$14,L14))</f>
        <v>#N/A</v>
      </c>
      <c r="N14" s="28" t="e">
        <f ca="1">IF($B14="","",IF(Premissas!$D$15=0,0,O13*Mensal!H14/Mensal!H13))</f>
        <v>#N/A</v>
      </c>
      <c r="O14" s="28" t="e">
        <f ca="1">IF($B14="","",IF($Q14,$T14*Premissas!$D$15,N14))</f>
        <v>#N/A</v>
      </c>
      <c r="P14" s="28" t="e">
        <f t="shared" ca="1" si="5"/>
        <v>#N/A</v>
      </c>
      <c r="Q14" s="14" t="b">
        <f ca="1">IF($B14="","",AND(Premissas!$E$19&gt;0,MOD($C14,MAX(Premissas!$E$19,1))=0))</f>
        <v>0</v>
      </c>
      <c r="R14" s="28">
        <f ca="1">IF($B14="","",IF($Q14,ABS($P14*Premissas!$D$10-D14)+ABS($P14*Premissas!$D$11-F14)+ABS($P14*Premissas!$D$12-H14)+ABS($P14*Premissas!$D$13-J14)+ABS($P14*Premissas!$D$14-L14)+ABS($P14*Premissas!$D$15-N14),0))</f>
        <v>0</v>
      </c>
      <c r="S14" s="29">
        <f ca="1">IF($B14="","",R14*Premissas!$D$20)</f>
        <v>0</v>
      </c>
      <c r="T14" s="31" t="e">
        <f t="shared" ca="1" si="6"/>
        <v>#N/A</v>
      </c>
      <c r="U14" s="12" t="e">
        <f t="shared" ca="1" si="7"/>
        <v>#N/A</v>
      </c>
      <c r="V14" s="28" t="e">
        <f ca="1">IF($B14="","",Premissas!$D$7*Mensal!$I14/Mensal!$I$6)</f>
        <v>#N/A</v>
      </c>
      <c r="W14" s="12" t="e">
        <f t="shared" ca="1" si="8"/>
        <v>#N/A</v>
      </c>
      <c r="X14" s="28" t="e">
        <f ca="1">IF($B14="","",MAX($T$6:T14))</f>
        <v>#N/A</v>
      </c>
      <c r="Y14" s="12" t="e">
        <f t="shared" ca="1" si="1"/>
        <v>#N/A</v>
      </c>
      <c r="Z14" s="1">
        <f t="shared" ca="1" si="2"/>
        <v>2021</v>
      </c>
      <c r="AA14" s="30" t="e">
        <f t="shared" ca="1" si="3"/>
        <v>#N/A</v>
      </c>
      <c r="AB14" s="30" t="e">
        <f t="shared" ca="1" si="4"/>
        <v>#N/A</v>
      </c>
    </row>
    <row r="15" spans="1:28" x14ac:dyDescent="0.25">
      <c r="B15" s="25">
        <f ca="1">IF(Mensal!B15="","",Mensal!B15)</f>
        <v>44500</v>
      </c>
      <c r="C15" s="1">
        <f t="shared" ca="1" si="0"/>
        <v>9</v>
      </c>
      <c r="D15" s="28" t="e">
        <f ca="1">IF($B15="","",IF(Premissas!$D$10=0,0,E14*Mensal!C15/Mensal!C14))</f>
        <v>#N/A</v>
      </c>
      <c r="E15" s="28" t="e">
        <f ca="1">IF($B15="","",IF($Q15,$T15*Premissas!$D$10,D15))</f>
        <v>#N/A</v>
      </c>
      <c r="F15" s="28" t="e">
        <f ca="1">IF($B15="","",IF(Premissas!$D$11=0,0,G14*Mensal!D15/Mensal!D14))</f>
        <v>#N/A</v>
      </c>
      <c r="G15" s="28" t="e">
        <f ca="1">IF($B15="","",IF($Q15,$T15*Premissas!$D$11,F15))</f>
        <v>#N/A</v>
      </c>
      <c r="H15" s="28" t="e">
        <f ca="1">IF($B15="","",IF(Premissas!$D$12=0,0,I14*Mensal!E15/Mensal!E14))</f>
        <v>#N/A</v>
      </c>
      <c r="I15" s="28" t="e">
        <f ca="1">IF($B15="","",IF($Q15,$T15*Premissas!$D$12,H15))</f>
        <v>#N/A</v>
      </c>
      <c r="J15" s="28" t="e">
        <f ca="1">IF($B15="","",IF(Premissas!$D$13=0,0,K14*Mensal!F15/Mensal!F14))</f>
        <v>#N/A</v>
      </c>
      <c r="K15" s="28" t="e">
        <f ca="1">IF($B15="","",IF($Q15,$T15*Premissas!$D$13,J15))</f>
        <v>#N/A</v>
      </c>
      <c r="L15" s="28" t="e">
        <f ca="1">IF($B15="","",IF(Premissas!$D$14=0,0,M14*Mensal!G15/Mensal!G14))</f>
        <v>#N/A</v>
      </c>
      <c r="M15" s="28" t="e">
        <f ca="1">IF($B15="","",IF($Q15,$T15*Premissas!$D$14,L15))</f>
        <v>#N/A</v>
      </c>
      <c r="N15" s="28" t="e">
        <f ca="1">IF($B15="","",IF(Premissas!$D$15=0,0,O14*Mensal!H15/Mensal!H14))</f>
        <v>#N/A</v>
      </c>
      <c r="O15" s="28" t="e">
        <f ca="1">IF($B15="","",IF($Q15,$T15*Premissas!$D$15,N15))</f>
        <v>#N/A</v>
      </c>
      <c r="P15" s="28" t="e">
        <f t="shared" ca="1" si="5"/>
        <v>#N/A</v>
      </c>
      <c r="Q15" s="14" t="b">
        <f ca="1">IF($B15="","",AND(Premissas!$E$19&gt;0,MOD($C15,MAX(Premissas!$E$19,1))=0))</f>
        <v>1</v>
      </c>
      <c r="R15" s="28" t="e">
        <f ca="1">IF($B15="","",IF($Q15,ABS($P15*Premissas!$D$10-D15)+ABS($P15*Premissas!$D$11-F15)+ABS($P15*Premissas!$D$12-H15)+ABS($P15*Premissas!$D$13-J15)+ABS($P15*Premissas!$D$14-L15)+ABS($P15*Premissas!$D$15-N15),0))</f>
        <v>#N/A</v>
      </c>
      <c r="S15" s="29" t="e">
        <f ca="1">IF($B15="","",R15*Premissas!$D$20)</f>
        <v>#N/A</v>
      </c>
      <c r="T15" s="31" t="e">
        <f t="shared" ca="1" si="6"/>
        <v>#N/A</v>
      </c>
      <c r="U15" s="12" t="e">
        <f t="shared" ca="1" si="7"/>
        <v>#N/A</v>
      </c>
      <c r="V15" s="28" t="e">
        <f ca="1">IF($B15="","",Premissas!$D$7*Mensal!$I15/Mensal!$I$6)</f>
        <v>#N/A</v>
      </c>
      <c r="W15" s="12" t="e">
        <f t="shared" ca="1" si="8"/>
        <v>#N/A</v>
      </c>
      <c r="X15" s="28" t="e">
        <f ca="1">IF($B15="","",MAX($T$6:T15))</f>
        <v>#N/A</v>
      </c>
      <c r="Y15" s="12" t="e">
        <f t="shared" ca="1" si="1"/>
        <v>#N/A</v>
      </c>
      <c r="Z15" s="1">
        <f t="shared" ca="1" si="2"/>
        <v>2021</v>
      </c>
      <c r="AA15" s="30" t="e">
        <f t="shared" ca="1" si="3"/>
        <v>#N/A</v>
      </c>
      <c r="AB15" s="30" t="e">
        <f t="shared" ca="1" si="4"/>
        <v>#N/A</v>
      </c>
    </row>
    <row r="16" spans="1:28" x14ac:dyDescent="0.25">
      <c r="B16" s="25">
        <f ca="1">IF(Mensal!B16="","",Mensal!B16)</f>
        <v>44530</v>
      </c>
      <c r="C16" s="1">
        <f t="shared" ca="1" si="0"/>
        <v>10</v>
      </c>
      <c r="D16" s="28" t="e">
        <f ca="1">IF($B16="","",IF(Premissas!$D$10=0,0,E15*Mensal!C16/Mensal!C15))</f>
        <v>#N/A</v>
      </c>
      <c r="E16" s="28" t="e">
        <f ca="1">IF($B16="","",IF($Q16,$T16*Premissas!$D$10,D16))</f>
        <v>#N/A</v>
      </c>
      <c r="F16" s="28" t="e">
        <f ca="1">IF($B16="","",IF(Premissas!$D$11=0,0,G15*Mensal!D16/Mensal!D15))</f>
        <v>#N/A</v>
      </c>
      <c r="G16" s="28" t="e">
        <f ca="1">IF($B16="","",IF($Q16,$T16*Premissas!$D$11,F16))</f>
        <v>#N/A</v>
      </c>
      <c r="H16" s="28" t="e">
        <f ca="1">IF($B16="","",IF(Premissas!$D$12=0,0,I15*Mensal!E16/Mensal!E15))</f>
        <v>#N/A</v>
      </c>
      <c r="I16" s="28" t="e">
        <f ca="1">IF($B16="","",IF($Q16,$T16*Premissas!$D$12,H16))</f>
        <v>#N/A</v>
      </c>
      <c r="J16" s="28" t="e">
        <f ca="1">IF($B16="","",IF(Premissas!$D$13=0,0,K15*Mensal!F16/Mensal!F15))</f>
        <v>#N/A</v>
      </c>
      <c r="K16" s="28" t="e">
        <f ca="1">IF($B16="","",IF($Q16,$T16*Premissas!$D$13,J16))</f>
        <v>#N/A</v>
      </c>
      <c r="L16" s="28" t="e">
        <f ca="1">IF($B16="","",IF(Premissas!$D$14=0,0,M15*Mensal!G16/Mensal!G15))</f>
        <v>#N/A</v>
      </c>
      <c r="M16" s="28" t="e">
        <f ca="1">IF($B16="","",IF($Q16,$T16*Premissas!$D$14,L16))</f>
        <v>#N/A</v>
      </c>
      <c r="N16" s="28" t="e">
        <f ca="1">IF($B16="","",IF(Premissas!$D$15=0,0,O15*Mensal!H16/Mensal!H15))</f>
        <v>#N/A</v>
      </c>
      <c r="O16" s="28" t="e">
        <f ca="1">IF($B16="","",IF($Q16,$T16*Premissas!$D$15,N16))</f>
        <v>#N/A</v>
      </c>
      <c r="P16" s="28" t="e">
        <f t="shared" ca="1" si="5"/>
        <v>#N/A</v>
      </c>
      <c r="Q16" s="14" t="b">
        <f ca="1">IF($B16="","",AND(Premissas!$E$19&gt;0,MOD($C16,MAX(Premissas!$E$19,1))=0))</f>
        <v>0</v>
      </c>
      <c r="R16" s="28">
        <f ca="1">IF($B16="","",IF($Q16,ABS($P16*Premissas!$D$10-D16)+ABS($P16*Premissas!$D$11-F16)+ABS($P16*Premissas!$D$12-H16)+ABS($P16*Premissas!$D$13-J16)+ABS($P16*Premissas!$D$14-L16)+ABS($P16*Premissas!$D$15-N16),0))</f>
        <v>0</v>
      </c>
      <c r="S16" s="29">
        <f ca="1">IF($B16="","",R16*Premissas!$D$20)</f>
        <v>0</v>
      </c>
      <c r="T16" s="31" t="e">
        <f t="shared" ca="1" si="6"/>
        <v>#N/A</v>
      </c>
      <c r="U16" s="12" t="e">
        <f t="shared" ca="1" si="7"/>
        <v>#N/A</v>
      </c>
      <c r="V16" s="28" t="e">
        <f ca="1">IF($B16="","",Premissas!$D$7*Mensal!$I16/Mensal!$I$6)</f>
        <v>#N/A</v>
      </c>
      <c r="W16" s="12" t="e">
        <f t="shared" ca="1" si="8"/>
        <v>#N/A</v>
      </c>
      <c r="X16" s="28" t="e">
        <f ca="1">IF($B16="","",MAX($T$6:T16))</f>
        <v>#N/A</v>
      </c>
      <c r="Y16" s="12" t="e">
        <f t="shared" ca="1" si="1"/>
        <v>#N/A</v>
      </c>
      <c r="Z16" s="1">
        <f t="shared" ca="1" si="2"/>
        <v>2021</v>
      </c>
      <c r="AA16" s="30" t="e">
        <f t="shared" ca="1" si="3"/>
        <v>#N/A</v>
      </c>
      <c r="AB16" s="30" t="e">
        <f t="shared" ca="1" si="4"/>
        <v>#N/A</v>
      </c>
    </row>
    <row r="17" spans="2:28" x14ac:dyDescent="0.25">
      <c r="B17" s="25">
        <f ca="1">IF(Mensal!B17="","",Mensal!B17)</f>
        <v>44561</v>
      </c>
      <c r="C17" s="1">
        <f t="shared" ca="1" si="0"/>
        <v>11</v>
      </c>
      <c r="D17" s="28" t="e">
        <f ca="1">IF($B17="","",IF(Premissas!$D$10=0,0,E16*Mensal!C17/Mensal!C16))</f>
        <v>#N/A</v>
      </c>
      <c r="E17" s="28" t="e">
        <f ca="1">IF($B17="","",IF($Q17,$T17*Premissas!$D$10,D17))</f>
        <v>#N/A</v>
      </c>
      <c r="F17" s="28" t="e">
        <f ca="1">IF($B17="","",IF(Premissas!$D$11=0,0,G16*Mensal!D17/Mensal!D16))</f>
        <v>#N/A</v>
      </c>
      <c r="G17" s="28" t="e">
        <f ca="1">IF($B17="","",IF($Q17,$T17*Premissas!$D$11,F17))</f>
        <v>#N/A</v>
      </c>
      <c r="H17" s="28" t="e">
        <f ca="1">IF($B17="","",IF(Premissas!$D$12=0,0,I16*Mensal!E17/Mensal!E16))</f>
        <v>#N/A</v>
      </c>
      <c r="I17" s="28" t="e">
        <f ca="1">IF($B17="","",IF($Q17,$T17*Premissas!$D$12,H17))</f>
        <v>#N/A</v>
      </c>
      <c r="J17" s="28" t="e">
        <f ca="1">IF($B17="","",IF(Premissas!$D$13=0,0,K16*Mensal!F17/Mensal!F16))</f>
        <v>#N/A</v>
      </c>
      <c r="K17" s="28" t="e">
        <f ca="1">IF($B17="","",IF($Q17,$T17*Premissas!$D$13,J17))</f>
        <v>#N/A</v>
      </c>
      <c r="L17" s="28" t="e">
        <f ca="1">IF($B17="","",IF(Premissas!$D$14=0,0,M16*Mensal!G17/Mensal!G16))</f>
        <v>#N/A</v>
      </c>
      <c r="M17" s="28" t="e">
        <f ca="1">IF($B17="","",IF($Q17,$T17*Premissas!$D$14,L17))</f>
        <v>#N/A</v>
      </c>
      <c r="N17" s="28" t="e">
        <f ca="1">IF($B17="","",IF(Premissas!$D$15=0,0,O16*Mensal!H17/Mensal!H16))</f>
        <v>#N/A</v>
      </c>
      <c r="O17" s="28" t="e">
        <f ca="1">IF($B17="","",IF($Q17,$T17*Premissas!$D$15,N17))</f>
        <v>#N/A</v>
      </c>
      <c r="P17" s="28" t="e">
        <f t="shared" ca="1" si="5"/>
        <v>#N/A</v>
      </c>
      <c r="Q17" s="14" t="b">
        <f ca="1">IF($B17="","",AND(Premissas!$E$19&gt;0,MOD($C17,MAX(Premissas!$E$19,1))=0))</f>
        <v>0</v>
      </c>
      <c r="R17" s="28">
        <f ca="1">IF($B17="","",IF($Q17,ABS($P17*Premissas!$D$10-D17)+ABS($P17*Premissas!$D$11-F17)+ABS($P17*Premissas!$D$12-H17)+ABS($P17*Premissas!$D$13-J17)+ABS($P17*Premissas!$D$14-L17)+ABS($P17*Premissas!$D$15-N17),0))</f>
        <v>0</v>
      </c>
      <c r="S17" s="29">
        <f ca="1">IF($B17="","",R17*Premissas!$D$20)</f>
        <v>0</v>
      </c>
      <c r="T17" s="31" t="e">
        <f t="shared" ca="1" si="6"/>
        <v>#N/A</v>
      </c>
      <c r="U17" s="12" t="e">
        <f t="shared" ca="1" si="7"/>
        <v>#N/A</v>
      </c>
      <c r="V17" s="28" t="e">
        <f ca="1">IF($B17="","",Premissas!$D$7*Mensal!$I17/Mensal!$I$6)</f>
        <v>#N/A</v>
      </c>
      <c r="W17" s="12" t="e">
        <f t="shared" ca="1" si="8"/>
        <v>#N/A</v>
      </c>
      <c r="X17" s="28" t="e">
        <f ca="1">IF($B17="","",MAX($T$6:T17))</f>
        <v>#N/A</v>
      </c>
      <c r="Y17" s="12" t="e">
        <f t="shared" ca="1" si="1"/>
        <v>#N/A</v>
      </c>
      <c r="Z17" s="1">
        <f t="shared" ca="1" si="2"/>
        <v>2021</v>
      </c>
      <c r="AA17" s="30" t="e">
        <f t="shared" ca="1" si="3"/>
        <v>#N/A</v>
      </c>
      <c r="AB17" s="30" t="e">
        <f t="shared" ca="1" si="4"/>
        <v>#N/A</v>
      </c>
    </row>
    <row r="18" spans="2:28" x14ac:dyDescent="0.25">
      <c r="B18" s="25">
        <f ca="1">IF(Mensal!B18="","",Mensal!B18)</f>
        <v>44592</v>
      </c>
      <c r="C18" s="1">
        <f t="shared" ca="1" si="0"/>
        <v>12</v>
      </c>
      <c r="D18" s="28" t="e">
        <f ca="1">IF($B18="","",IF(Premissas!$D$10=0,0,E17*Mensal!C18/Mensal!C17))</f>
        <v>#N/A</v>
      </c>
      <c r="E18" s="28" t="e">
        <f ca="1">IF($B18="","",IF($Q18,$T18*Premissas!$D$10,D18))</f>
        <v>#N/A</v>
      </c>
      <c r="F18" s="28" t="e">
        <f ca="1">IF($B18="","",IF(Premissas!$D$11=0,0,G17*Mensal!D18/Mensal!D17))</f>
        <v>#N/A</v>
      </c>
      <c r="G18" s="28" t="e">
        <f ca="1">IF($B18="","",IF($Q18,$T18*Premissas!$D$11,F18))</f>
        <v>#N/A</v>
      </c>
      <c r="H18" s="28" t="e">
        <f ca="1">IF($B18="","",IF(Premissas!$D$12=0,0,I17*Mensal!E18/Mensal!E17))</f>
        <v>#N/A</v>
      </c>
      <c r="I18" s="28" t="e">
        <f ca="1">IF($B18="","",IF($Q18,$T18*Premissas!$D$12,H18))</f>
        <v>#N/A</v>
      </c>
      <c r="J18" s="28" t="e">
        <f ca="1">IF($B18="","",IF(Premissas!$D$13=0,0,K17*Mensal!F18/Mensal!F17))</f>
        <v>#N/A</v>
      </c>
      <c r="K18" s="28" t="e">
        <f ca="1">IF($B18="","",IF($Q18,$T18*Premissas!$D$13,J18))</f>
        <v>#N/A</v>
      </c>
      <c r="L18" s="28" t="e">
        <f ca="1">IF($B18="","",IF(Premissas!$D$14=0,0,M17*Mensal!G18/Mensal!G17))</f>
        <v>#N/A</v>
      </c>
      <c r="M18" s="28" t="e">
        <f ca="1">IF($B18="","",IF($Q18,$T18*Premissas!$D$14,L18))</f>
        <v>#N/A</v>
      </c>
      <c r="N18" s="28" t="e">
        <f ca="1">IF($B18="","",IF(Premissas!$D$15=0,0,O17*Mensal!H18/Mensal!H17))</f>
        <v>#N/A</v>
      </c>
      <c r="O18" s="28" t="e">
        <f ca="1">IF($B18="","",IF($Q18,$T18*Premissas!$D$15,N18))</f>
        <v>#N/A</v>
      </c>
      <c r="P18" s="28" t="e">
        <f t="shared" ca="1" si="5"/>
        <v>#N/A</v>
      </c>
      <c r="Q18" s="14" t="b">
        <f ca="1">IF($B18="","",AND(Premissas!$E$19&gt;0,MOD($C18,MAX(Premissas!$E$19,1))=0))</f>
        <v>1</v>
      </c>
      <c r="R18" s="28" t="e">
        <f ca="1">IF($B18="","",IF($Q18,ABS($P18*Premissas!$D$10-D18)+ABS($P18*Premissas!$D$11-F18)+ABS($P18*Premissas!$D$12-H18)+ABS($P18*Premissas!$D$13-J18)+ABS($P18*Premissas!$D$14-L18)+ABS($P18*Premissas!$D$15-N18),0))</f>
        <v>#N/A</v>
      </c>
      <c r="S18" s="29" t="e">
        <f ca="1">IF($B18="","",R18*Premissas!$D$20)</f>
        <v>#N/A</v>
      </c>
      <c r="T18" s="31" t="e">
        <f t="shared" ca="1" si="6"/>
        <v>#N/A</v>
      </c>
      <c r="U18" s="12" t="e">
        <f t="shared" ca="1" si="7"/>
        <v>#N/A</v>
      </c>
      <c r="V18" s="28" t="e">
        <f ca="1">IF($B18="","",Premissas!$D$7*Mensal!$I18/Mensal!$I$6)</f>
        <v>#N/A</v>
      </c>
      <c r="W18" s="12" t="e">
        <f t="shared" ca="1" si="8"/>
        <v>#N/A</v>
      </c>
      <c r="X18" s="28" t="e">
        <f ca="1">IF($B18="","",MAX($T$6:T18))</f>
        <v>#N/A</v>
      </c>
      <c r="Y18" s="12" t="e">
        <f t="shared" ca="1" si="1"/>
        <v>#N/A</v>
      </c>
      <c r="Z18" s="1">
        <f t="shared" ca="1" si="2"/>
        <v>2022</v>
      </c>
      <c r="AA18" s="30" t="e">
        <f t="shared" ca="1" si="3"/>
        <v>#N/A</v>
      </c>
      <c r="AB18" s="30" t="e">
        <f t="shared" ca="1" si="4"/>
        <v>#N/A</v>
      </c>
    </row>
    <row r="19" spans="2:28" x14ac:dyDescent="0.25">
      <c r="B19" s="25">
        <f ca="1">IF(Mensal!B19="","",Mensal!B19)</f>
        <v>44620</v>
      </c>
      <c r="C19" s="1">
        <f t="shared" ca="1" si="0"/>
        <v>13</v>
      </c>
      <c r="D19" s="28" t="e">
        <f ca="1">IF($B19="","",IF(Premissas!$D$10=0,0,E18*Mensal!C19/Mensal!C18))</f>
        <v>#N/A</v>
      </c>
      <c r="E19" s="28" t="e">
        <f ca="1">IF($B19="","",IF($Q19,$T19*Premissas!$D$10,D19))</f>
        <v>#N/A</v>
      </c>
      <c r="F19" s="28" t="e">
        <f ca="1">IF($B19="","",IF(Premissas!$D$11=0,0,G18*Mensal!D19/Mensal!D18))</f>
        <v>#N/A</v>
      </c>
      <c r="G19" s="28" t="e">
        <f ca="1">IF($B19="","",IF($Q19,$T19*Premissas!$D$11,F19))</f>
        <v>#N/A</v>
      </c>
      <c r="H19" s="28" t="e">
        <f ca="1">IF($B19="","",IF(Premissas!$D$12=0,0,I18*Mensal!E19/Mensal!E18))</f>
        <v>#N/A</v>
      </c>
      <c r="I19" s="28" t="e">
        <f ca="1">IF($B19="","",IF($Q19,$T19*Premissas!$D$12,H19))</f>
        <v>#N/A</v>
      </c>
      <c r="J19" s="28" t="e">
        <f ca="1">IF($B19="","",IF(Premissas!$D$13=0,0,K18*Mensal!F19/Mensal!F18))</f>
        <v>#N/A</v>
      </c>
      <c r="K19" s="28" t="e">
        <f ca="1">IF($B19="","",IF($Q19,$T19*Premissas!$D$13,J19))</f>
        <v>#N/A</v>
      </c>
      <c r="L19" s="28" t="e">
        <f ca="1">IF($B19="","",IF(Premissas!$D$14=0,0,M18*Mensal!G19/Mensal!G18))</f>
        <v>#N/A</v>
      </c>
      <c r="M19" s="28" t="e">
        <f ca="1">IF($B19="","",IF($Q19,$T19*Premissas!$D$14,L19))</f>
        <v>#N/A</v>
      </c>
      <c r="N19" s="28" t="e">
        <f ca="1">IF($B19="","",IF(Premissas!$D$15=0,0,O18*Mensal!H19/Mensal!H18))</f>
        <v>#N/A</v>
      </c>
      <c r="O19" s="28" t="e">
        <f ca="1">IF($B19="","",IF($Q19,$T19*Premissas!$D$15,N19))</f>
        <v>#N/A</v>
      </c>
      <c r="P19" s="28" t="e">
        <f t="shared" ca="1" si="5"/>
        <v>#N/A</v>
      </c>
      <c r="Q19" s="14" t="b">
        <f ca="1">IF($B19="","",AND(Premissas!$E$19&gt;0,MOD($C19,MAX(Premissas!$E$19,1))=0))</f>
        <v>0</v>
      </c>
      <c r="R19" s="28">
        <f ca="1">IF($B19="","",IF($Q19,ABS($P19*Premissas!$D$10-D19)+ABS($P19*Premissas!$D$11-F19)+ABS($P19*Premissas!$D$12-H19)+ABS($P19*Premissas!$D$13-J19)+ABS($P19*Premissas!$D$14-L19)+ABS($P19*Premissas!$D$15-N19),0))</f>
        <v>0</v>
      </c>
      <c r="S19" s="29">
        <f ca="1">IF($B19="","",R19*Premissas!$D$20)</f>
        <v>0</v>
      </c>
      <c r="T19" s="31" t="e">
        <f t="shared" ca="1" si="6"/>
        <v>#N/A</v>
      </c>
      <c r="U19" s="12" t="e">
        <f t="shared" ca="1" si="7"/>
        <v>#N/A</v>
      </c>
      <c r="V19" s="28" t="e">
        <f ca="1">IF($B19="","",Premissas!$D$7*Mensal!$I19/Mensal!$I$6)</f>
        <v>#N/A</v>
      </c>
      <c r="W19" s="12" t="e">
        <f t="shared" ca="1" si="8"/>
        <v>#N/A</v>
      </c>
      <c r="X19" s="28" t="e">
        <f ca="1">IF($B19="","",MAX($T$6:T19))</f>
        <v>#N/A</v>
      </c>
      <c r="Y19" s="12" t="e">
        <f t="shared" ca="1" si="1"/>
        <v>#N/A</v>
      </c>
      <c r="Z19" s="1">
        <f t="shared" ca="1" si="2"/>
        <v>2022</v>
      </c>
      <c r="AA19" s="30" t="e">
        <f t="shared" ca="1" si="3"/>
        <v>#N/A</v>
      </c>
      <c r="AB19" s="30" t="e">
        <f t="shared" ca="1" si="4"/>
        <v>#N/A</v>
      </c>
    </row>
    <row r="20" spans="2:28" x14ac:dyDescent="0.25">
      <c r="B20" s="25">
        <f ca="1">IF(Mensal!B20="","",Mensal!B20)</f>
        <v>44651</v>
      </c>
      <c r="C20" s="1">
        <f t="shared" ca="1" si="0"/>
        <v>14</v>
      </c>
      <c r="D20" s="28" t="e">
        <f ca="1">IF($B20="","",IF(Premissas!$D$10=0,0,E19*Mensal!C20/Mensal!C19))</f>
        <v>#N/A</v>
      </c>
      <c r="E20" s="28" t="e">
        <f ca="1">IF($B20="","",IF($Q20,$T20*Premissas!$D$10,D20))</f>
        <v>#N/A</v>
      </c>
      <c r="F20" s="28" t="e">
        <f ca="1">IF($B20="","",IF(Premissas!$D$11=0,0,G19*Mensal!D20/Mensal!D19))</f>
        <v>#N/A</v>
      </c>
      <c r="G20" s="28" t="e">
        <f ca="1">IF($B20="","",IF($Q20,$T20*Premissas!$D$11,F20))</f>
        <v>#N/A</v>
      </c>
      <c r="H20" s="28" t="e">
        <f ca="1">IF($B20="","",IF(Premissas!$D$12=0,0,I19*Mensal!E20/Mensal!E19))</f>
        <v>#N/A</v>
      </c>
      <c r="I20" s="28" t="e">
        <f ca="1">IF($B20="","",IF($Q20,$T20*Premissas!$D$12,H20))</f>
        <v>#N/A</v>
      </c>
      <c r="J20" s="28" t="e">
        <f ca="1">IF($B20="","",IF(Premissas!$D$13=0,0,K19*Mensal!F20/Mensal!F19))</f>
        <v>#N/A</v>
      </c>
      <c r="K20" s="28" t="e">
        <f ca="1">IF($B20="","",IF($Q20,$T20*Premissas!$D$13,J20))</f>
        <v>#N/A</v>
      </c>
      <c r="L20" s="28" t="e">
        <f ca="1">IF($B20="","",IF(Premissas!$D$14=0,0,M19*Mensal!G20/Mensal!G19))</f>
        <v>#N/A</v>
      </c>
      <c r="M20" s="28" t="e">
        <f ca="1">IF($B20="","",IF($Q20,$T20*Premissas!$D$14,L20))</f>
        <v>#N/A</v>
      </c>
      <c r="N20" s="28" t="e">
        <f ca="1">IF($B20="","",IF(Premissas!$D$15=0,0,O19*Mensal!H20/Mensal!H19))</f>
        <v>#N/A</v>
      </c>
      <c r="O20" s="28" t="e">
        <f ca="1">IF($B20="","",IF($Q20,$T20*Premissas!$D$15,N20))</f>
        <v>#N/A</v>
      </c>
      <c r="P20" s="28" t="e">
        <f t="shared" ca="1" si="5"/>
        <v>#N/A</v>
      </c>
      <c r="Q20" s="14" t="b">
        <f ca="1">IF($B20="","",AND(Premissas!$E$19&gt;0,MOD($C20,MAX(Premissas!$E$19,1))=0))</f>
        <v>0</v>
      </c>
      <c r="R20" s="28">
        <f ca="1">IF($B20="","",IF($Q20,ABS($P20*Premissas!$D$10-D20)+ABS($P20*Premissas!$D$11-F20)+ABS($P20*Premissas!$D$12-H20)+ABS($P20*Premissas!$D$13-J20)+ABS($P20*Premissas!$D$14-L20)+ABS($P20*Premissas!$D$15-N20),0))</f>
        <v>0</v>
      </c>
      <c r="S20" s="29">
        <f ca="1">IF($B20="","",R20*Premissas!$D$20)</f>
        <v>0</v>
      </c>
      <c r="T20" s="31" t="e">
        <f t="shared" ca="1" si="6"/>
        <v>#N/A</v>
      </c>
      <c r="U20" s="12" t="e">
        <f t="shared" ca="1" si="7"/>
        <v>#N/A</v>
      </c>
      <c r="V20" s="28" t="e">
        <f ca="1">IF($B20="","",Premissas!$D$7*Mensal!$I20/Mensal!$I$6)</f>
        <v>#N/A</v>
      </c>
      <c r="W20" s="12" t="e">
        <f t="shared" ca="1" si="8"/>
        <v>#N/A</v>
      </c>
      <c r="X20" s="28" t="e">
        <f ca="1">IF($B20="","",MAX($T$6:T20))</f>
        <v>#N/A</v>
      </c>
      <c r="Y20" s="12" t="e">
        <f t="shared" ca="1" si="1"/>
        <v>#N/A</v>
      </c>
      <c r="Z20" s="1">
        <f t="shared" ca="1" si="2"/>
        <v>2022</v>
      </c>
      <c r="AA20" s="30" t="e">
        <f t="shared" ca="1" si="3"/>
        <v>#N/A</v>
      </c>
      <c r="AB20" s="30" t="e">
        <f t="shared" ca="1" si="4"/>
        <v>#N/A</v>
      </c>
    </row>
    <row r="21" spans="2:28" x14ac:dyDescent="0.25">
      <c r="B21" s="25">
        <f ca="1">IF(Mensal!B21="","",Mensal!B21)</f>
        <v>44681</v>
      </c>
      <c r="C21" s="1">
        <f t="shared" ca="1" si="0"/>
        <v>15</v>
      </c>
      <c r="D21" s="28" t="e">
        <f ca="1">IF($B21="","",IF(Premissas!$D$10=0,0,E20*Mensal!C21/Mensal!C20))</f>
        <v>#N/A</v>
      </c>
      <c r="E21" s="28" t="e">
        <f ca="1">IF($B21="","",IF($Q21,$T21*Premissas!$D$10,D21))</f>
        <v>#N/A</v>
      </c>
      <c r="F21" s="28" t="e">
        <f ca="1">IF($B21="","",IF(Premissas!$D$11=0,0,G20*Mensal!D21/Mensal!D20))</f>
        <v>#N/A</v>
      </c>
      <c r="G21" s="28" t="e">
        <f ca="1">IF($B21="","",IF($Q21,$T21*Premissas!$D$11,F21))</f>
        <v>#N/A</v>
      </c>
      <c r="H21" s="28" t="e">
        <f ca="1">IF($B21="","",IF(Premissas!$D$12=0,0,I20*Mensal!E21/Mensal!E20))</f>
        <v>#N/A</v>
      </c>
      <c r="I21" s="28" t="e">
        <f ca="1">IF($B21="","",IF($Q21,$T21*Premissas!$D$12,H21))</f>
        <v>#N/A</v>
      </c>
      <c r="J21" s="28" t="e">
        <f ca="1">IF($B21="","",IF(Premissas!$D$13=0,0,K20*Mensal!F21/Mensal!F20))</f>
        <v>#N/A</v>
      </c>
      <c r="K21" s="28" t="e">
        <f ca="1">IF($B21="","",IF($Q21,$T21*Premissas!$D$13,J21))</f>
        <v>#N/A</v>
      </c>
      <c r="L21" s="28" t="e">
        <f ca="1">IF($B21="","",IF(Premissas!$D$14=0,0,M20*Mensal!G21/Mensal!G20))</f>
        <v>#N/A</v>
      </c>
      <c r="M21" s="28" t="e">
        <f ca="1">IF($B21="","",IF($Q21,$T21*Premissas!$D$14,L21))</f>
        <v>#N/A</v>
      </c>
      <c r="N21" s="28" t="e">
        <f ca="1">IF($B21="","",IF(Premissas!$D$15=0,0,O20*Mensal!H21/Mensal!H20))</f>
        <v>#N/A</v>
      </c>
      <c r="O21" s="28" t="e">
        <f ca="1">IF($B21="","",IF($Q21,$T21*Premissas!$D$15,N21))</f>
        <v>#N/A</v>
      </c>
      <c r="P21" s="28" t="e">
        <f t="shared" ca="1" si="5"/>
        <v>#N/A</v>
      </c>
      <c r="Q21" s="14" t="b">
        <f ca="1">IF($B21="","",AND(Premissas!$E$19&gt;0,MOD($C21,MAX(Premissas!$E$19,1))=0))</f>
        <v>1</v>
      </c>
      <c r="R21" s="28" t="e">
        <f ca="1">IF($B21="","",IF($Q21,ABS($P21*Premissas!$D$10-D21)+ABS($P21*Premissas!$D$11-F21)+ABS($P21*Premissas!$D$12-H21)+ABS($P21*Premissas!$D$13-J21)+ABS($P21*Premissas!$D$14-L21)+ABS($P21*Premissas!$D$15-N21),0))</f>
        <v>#N/A</v>
      </c>
      <c r="S21" s="29" t="e">
        <f ca="1">IF($B21="","",R21*Premissas!$D$20)</f>
        <v>#N/A</v>
      </c>
      <c r="T21" s="31" t="e">
        <f t="shared" ca="1" si="6"/>
        <v>#N/A</v>
      </c>
      <c r="U21" s="12" t="e">
        <f t="shared" ca="1" si="7"/>
        <v>#N/A</v>
      </c>
      <c r="V21" s="28" t="e">
        <f ca="1">IF($B21="","",Premissas!$D$7*Mensal!$I21/Mensal!$I$6)</f>
        <v>#N/A</v>
      </c>
      <c r="W21" s="12" t="e">
        <f t="shared" ca="1" si="8"/>
        <v>#N/A</v>
      </c>
      <c r="X21" s="28" t="e">
        <f ca="1">IF($B21="","",MAX($T$6:T21))</f>
        <v>#N/A</v>
      </c>
      <c r="Y21" s="12" t="e">
        <f t="shared" ca="1" si="1"/>
        <v>#N/A</v>
      </c>
      <c r="Z21" s="1">
        <f t="shared" ca="1" si="2"/>
        <v>2022</v>
      </c>
      <c r="AA21" s="30" t="e">
        <f t="shared" ca="1" si="3"/>
        <v>#N/A</v>
      </c>
      <c r="AB21" s="30" t="e">
        <f t="shared" ca="1" si="4"/>
        <v>#N/A</v>
      </c>
    </row>
    <row r="22" spans="2:28" x14ac:dyDescent="0.25">
      <c r="B22" s="25">
        <f ca="1">IF(Mensal!B22="","",Mensal!B22)</f>
        <v>44712</v>
      </c>
      <c r="C22" s="1">
        <f t="shared" ca="1" si="0"/>
        <v>16</v>
      </c>
      <c r="D22" s="28" t="e">
        <f ca="1">IF($B22="","",IF(Premissas!$D$10=0,0,E21*Mensal!C22/Mensal!C21))</f>
        <v>#N/A</v>
      </c>
      <c r="E22" s="28" t="e">
        <f ca="1">IF($B22="","",IF($Q22,$T22*Premissas!$D$10,D22))</f>
        <v>#N/A</v>
      </c>
      <c r="F22" s="28" t="e">
        <f ca="1">IF($B22="","",IF(Premissas!$D$11=0,0,G21*Mensal!D22/Mensal!D21))</f>
        <v>#N/A</v>
      </c>
      <c r="G22" s="28" t="e">
        <f ca="1">IF($B22="","",IF($Q22,$T22*Premissas!$D$11,F22))</f>
        <v>#N/A</v>
      </c>
      <c r="H22" s="28" t="e">
        <f ca="1">IF($B22="","",IF(Premissas!$D$12=0,0,I21*Mensal!E22/Mensal!E21))</f>
        <v>#N/A</v>
      </c>
      <c r="I22" s="28" t="e">
        <f ca="1">IF($B22="","",IF($Q22,$T22*Premissas!$D$12,H22))</f>
        <v>#N/A</v>
      </c>
      <c r="J22" s="28" t="e">
        <f ca="1">IF($B22="","",IF(Premissas!$D$13=0,0,K21*Mensal!F22/Mensal!F21))</f>
        <v>#N/A</v>
      </c>
      <c r="K22" s="28" t="e">
        <f ca="1">IF($B22="","",IF($Q22,$T22*Premissas!$D$13,J22))</f>
        <v>#N/A</v>
      </c>
      <c r="L22" s="28" t="e">
        <f ca="1">IF($B22="","",IF(Premissas!$D$14=0,0,M21*Mensal!G22/Mensal!G21))</f>
        <v>#N/A</v>
      </c>
      <c r="M22" s="28" t="e">
        <f ca="1">IF($B22="","",IF($Q22,$T22*Premissas!$D$14,L22))</f>
        <v>#N/A</v>
      </c>
      <c r="N22" s="28" t="e">
        <f ca="1">IF($B22="","",IF(Premissas!$D$15=0,0,O21*Mensal!H22/Mensal!H21))</f>
        <v>#N/A</v>
      </c>
      <c r="O22" s="28" t="e">
        <f ca="1">IF($B22="","",IF($Q22,$T22*Premissas!$D$15,N22))</f>
        <v>#N/A</v>
      </c>
      <c r="P22" s="28" t="e">
        <f t="shared" ca="1" si="5"/>
        <v>#N/A</v>
      </c>
      <c r="Q22" s="14" t="b">
        <f ca="1">IF($B22="","",AND(Premissas!$E$19&gt;0,MOD($C22,MAX(Premissas!$E$19,1))=0))</f>
        <v>0</v>
      </c>
      <c r="R22" s="28">
        <f ca="1">IF($B22="","",IF($Q22,ABS($P22*Premissas!$D$10-D22)+ABS($P22*Premissas!$D$11-F22)+ABS($P22*Premissas!$D$12-H22)+ABS($P22*Premissas!$D$13-J22)+ABS($P22*Premissas!$D$14-L22)+ABS($P22*Premissas!$D$15-N22),0))</f>
        <v>0</v>
      </c>
      <c r="S22" s="29">
        <f ca="1">IF($B22="","",R22*Premissas!$D$20)</f>
        <v>0</v>
      </c>
      <c r="T22" s="31" t="e">
        <f t="shared" ca="1" si="6"/>
        <v>#N/A</v>
      </c>
      <c r="U22" s="12" t="e">
        <f t="shared" ca="1" si="7"/>
        <v>#N/A</v>
      </c>
      <c r="V22" s="28" t="e">
        <f ca="1">IF($B22="","",Premissas!$D$7*Mensal!$I22/Mensal!$I$6)</f>
        <v>#N/A</v>
      </c>
      <c r="W22" s="12" t="e">
        <f t="shared" ca="1" si="8"/>
        <v>#N/A</v>
      </c>
      <c r="X22" s="28" t="e">
        <f ca="1">IF($B22="","",MAX($T$6:T22))</f>
        <v>#N/A</v>
      </c>
      <c r="Y22" s="12" t="e">
        <f t="shared" ca="1" si="1"/>
        <v>#N/A</v>
      </c>
      <c r="Z22" s="1">
        <f t="shared" ca="1" si="2"/>
        <v>2022</v>
      </c>
      <c r="AA22" s="30" t="e">
        <f t="shared" ca="1" si="3"/>
        <v>#N/A</v>
      </c>
      <c r="AB22" s="30" t="e">
        <f t="shared" ca="1" si="4"/>
        <v>#N/A</v>
      </c>
    </row>
    <row r="23" spans="2:28" x14ac:dyDescent="0.25">
      <c r="B23" s="25">
        <f ca="1">IF(Mensal!B23="","",Mensal!B23)</f>
        <v>44742</v>
      </c>
      <c r="C23" s="1">
        <f t="shared" ca="1" si="0"/>
        <v>17</v>
      </c>
      <c r="D23" s="28" t="e">
        <f ca="1">IF($B23="","",IF(Premissas!$D$10=0,0,E22*Mensal!C23/Mensal!C22))</f>
        <v>#N/A</v>
      </c>
      <c r="E23" s="28" t="e">
        <f ca="1">IF($B23="","",IF($Q23,$T23*Premissas!$D$10,D23))</f>
        <v>#N/A</v>
      </c>
      <c r="F23" s="28" t="e">
        <f ca="1">IF($B23="","",IF(Premissas!$D$11=0,0,G22*Mensal!D23/Mensal!D22))</f>
        <v>#N/A</v>
      </c>
      <c r="G23" s="28" t="e">
        <f ca="1">IF($B23="","",IF($Q23,$T23*Premissas!$D$11,F23))</f>
        <v>#N/A</v>
      </c>
      <c r="H23" s="28" t="e">
        <f ca="1">IF($B23="","",IF(Premissas!$D$12=0,0,I22*Mensal!E23/Mensal!E22))</f>
        <v>#N/A</v>
      </c>
      <c r="I23" s="28" t="e">
        <f ca="1">IF($B23="","",IF($Q23,$T23*Premissas!$D$12,H23))</f>
        <v>#N/A</v>
      </c>
      <c r="J23" s="28" t="e">
        <f ca="1">IF($B23="","",IF(Premissas!$D$13=0,0,K22*Mensal!F23/Mensal!F22))</f>
        <v>#N/A</v>
      </c>
      <c r="K23" s="28" t="e">
        <f ca="1">IF($B23="","",IF($Q23,$T23*Premissas!$D$13,J23))</f>
        <v>#N/A</v>
      </c>
      <c r="L23" s="28" t="e">
        <f ca="1">IF($B23="","",IF(Premissas!$D$14=0,0,M22*Mensal!G23/Mensal!G22))</f>
        <v>#N/A</v>
      </c>
      <c r="M23" s="28" t="e">
        <f ca="1">IF($B23="","",IF($Q23,$T23*Premissas!$D$14,L23))</f>
        <v>#N/A</v>
      </c>
      <c r="N23" s="28" t="e">
        <f ca="1">IF($B23="","",IF(Premissas!$D$15=0,0,O22*Mensal!H23/Mensal!H22))</f>
        <v>#N/A</v>
      </c>
      <c r="O23" s="28" t="e">
        <f ca="1">IF($B23="","",IF($Q23,$T23*Premissas!$D$15,N23))</f>
        <v>#N/A</v>
      </c>
      <c r="P23" s="28" t="e">
        <f t="shared" ca="1" si="5"/>
        <v>#N/A</v>
      </c>
      <c r="Q23" s="14" t="b">
        <f ca="1">IF($B23="","",AND(Premissas!$E$19&gt;0,MOD($C23,MAX(Premissas!$E$19,1))=0))</f>
        <v>0</v>
      </c>
      <c r="R23" s="28">
        <f ca="1">IF($B23="","",IF($Q23,ABS($P23*Premissas!$D$10-D23)+ABS($P23*Premissas!$D$11-F23)+ABS($P23*Premissas!$D$12-H23)+ABS($P23*Premissas!$D$13-J23)+ABS($P23*Premissas!$D$14-L23)+ABS($P23*Premissas!$D$15-N23),0))</f>
        <v>0</v>
      </c>
      <c r="S23" s="29">
        <f ca="1">IF($B23="","",R23*Premissas!$D$20)</f>
        <v>0</v>
      </c>
      <c r="T23" s="31" t="e">
        <f t="shared" ca="1" si="6"/>
        <v>#N/A</v>
      </c>
      <c r="U23" s="12" t="e">
        <f t="shared" ca="1" si="7"/>
        <v>#N/A</v>
      </c>
      <c r="V23" s="28" t="e">
        <f ca="1">IF($B23="","",Premissas!$D$7*Mensal!$I23/Mensal!$I$6)</f>
        <v>#N/A</v>
      </c>
      <c r="W23" s="12" t="e">
        <f t="shared" ca="1" si="8"/>
        <v>#N/A</v>
      </c>
      <c r="X23" s="28" t="e">
        <f ca="1">IF($B23="","",MAX($T$6:T23))</f>
        <v>#N/A</v>
      </c>
      <c r="Y23" s="12" t="e">
        <f t="shared" ca="1" si="1"/>
        <v>#N/A</v>
      </c>
      <c r="Z23" s="1">
        <f t="shared" ca="1" si="2"/>
        <v>2022</v>
      </c>
      <c r="AA23" s="30" t="e">
        <f t="shared" ca="1" si="3"/>
        <v>#N/A</v>
      </c>
      <c r="AB23" s="30" t="e">
        <f t="shared" ca="1" si="4"/>
        <v>#N/A</v>
      </c>
    </row>
    <row r="24" spans="2:28" x14ac:dyDescent="0.25">
      <c r="B24" s="25">
        <f ca="1">IF(Mensal!B24="","",Mensal!B24)</f>
        <v>44773</v>
      </c>
      <c r="C24" s="1">
        <f t="shared" ca="1" si="0"/>
        <v>18</v>
      </c>
      <c r="D24" s="28" t="e">
        <f ca="1">IF($B24="","",IF(Premissas!$D$10=0,0,E23*Mensal!C24/Mensal!C23))</f>
        <v>#N/A</v>
      </c>
      <c r="E24" s="28" t="e">
        <f ca="1">IF($B24="","",IF($Q24,$T24*Premissas!$D$10,D24))</f>
        <v>#N/A</v>
      </c>
      <c r="F24" s="28" t="e">
        <f ca="1">IF($B24="","",IF(Premissas!$D$11=0,0,G23*Mensal!D24/Mensal!D23))</f>
        <v>#N/A</v>
      </c>
      <c r="G24" s="28" t="e">
        <f ca="1">IF($B24="","",IF($Q24,$T24*Premissas!$D$11,F24))</f>
        <v>#N/A</v>
      </c>
      <c r="H24" s="28" t="e">
        <f ca="1">IF($B24="","",IF(Premissas!$D$12=0,0,I23*Mensal!E24/Mensal!E23))</f>
        <v>#N/A</v>
      </c>
      <c r="I24" s="28" t="e">
        <f ca="1">IF($B24="","",IF($Q24,$T24*Premissas!$D$12,H24))</f>
        <v>#N/A</v>
      </c>
      <c r="J24" s="28" t="e">
        <f ca="1">IF($B24="","",IF(Premissas!$D$13=0,0,K23*Mensal!F24/Mensal!F23))</f>
        <v>#N/A</v>
      </c>
      <c r="K24" s="28" t="e">
        <f ca="1">IF($B24="","",IF($Q24,$T24*Premissas!$D$13,J24))</f>
        <v>#N/A</v>
      </c>
      <c r="L24" s="28" t="e">
        <f ca="1">IF($B24="","",IF(Premissas!$D$14=0,0,M23*Mensal!G24/Mensal!G23))</f>
        <v>#N/A</v>
      </c>
      <c r="M24" s="28" t="e">
        <f ca="1">IF($B24="","",IF($Q24,$T24*Premissas!$D$14,L24))</f>
        <v>#N/A</v>
      </c>
      <c r="N24" s="28" t="e">
        <f ca="1">IF($B24="","",IF(Premissas!$D$15=0,0,O23*Mensal!H24/Mensal!H23))</f>
        <v>#N/A</v>
      </c>
      <c r="O24" s="28" t="e">
        <f ca="1">IF($B24="","",IF($Q24,$T24*Premissas!$D$15,N24))</f>
        <v>#N/A</v>
      </c>
      <c r="P24" s="28" t="e">
        <f t="shared" ca="1" si="5"/>
        <v>#N/A</v>
      </c>
      <c r="Q24" s="14" t="b">
        <f ca="1">IF($B24="","",AND(Premissas!$E$19&gt;0,MOD($C24,MAX(Premissas!$E$19,1))=0))</f>
        <v>1</v>
      </c>
      <c r="R24" s="28" t="e">
        <f ca="1">IF($B24="","",IF($Q24,ABS($P24*Premissas!$D$10-D24)+ABS($P24*Premissas!$D$11-F24)+ABS($P24*Premissas!$D$12-H24)+ABS($P24*Premissas!$D$13-J24)+ABS($P24*Premissas!$D$14-L24)+ABS($P24*Premissas!$D$15-N24),0))</f>
        <v>#N/A</v>
      </c>
      <c r="S24" s="29" t="e">
        <f ca="1">IF($B24="","",R24*Premissas!$D$20)</f>
        <v>#N/A</v>
      </c>
      <c r="T24" s="31" t="e">
        <f t="shared" ca="1" si="6"/>
        <v>#N/A</v>
      </c>
      <c r="U24" s="12" t="e">
        <f t="shared" ca="1" si="7"/>
        <v>#N/A</v>
      </c>
      <c r="V24" s="28" t="e">
        <f ca="1">IF($B24="","",Premissas!$D$7*Mensal!$I24/Mensal!$I$6)</f>
        <v>#N/A</v>
      </c>
      <c r="W24" s="12" t="e">
        <f t="shared" ca="1" si="8"/>
        <v>#N/A</v>
      </c>
      <c r="X24" s="28" t="e">
        <f ca="1">IF($B24="","",MAX($T$6:T24))</f>
        <v>#N/A</v>
      </c>
      <c r="Y24" s="12" t="e">
        <f t="shared" ca="1" si="1"/>
        <v>#N/A</v>
      </c>
      <c r="Z24" s="1">
        <f t="shared" ca="1" si="2"/>
        <v>2022</v>
      </c>
      <c r="AA24" s="30" t="e">
        <f t="shared" ca="1" si="3"/>
        <v>#N/A</v>
      </c>
      <c r="AB24" s="30" t="e">
        <f t="shared" ca="1" si="4"/>
        <v>#N/A</v>
      </c>
    </row>
    <row r="25" spans="2:28" x14ac:dyDescent="0.25">
      <c r="B25" s="25">
        <f ca="1">IF(Mensal!B25="","",Mensal!B25)</f>
        <v>44804</v>
      </c>
      <c r="C25" s="1">
        <f t="shared" ca="1" si="0"/>
        <v>19</v>
      </c>
      <c r="D25" s="28" t="e">
        <f ca="1">IF($B25="","",IF(Premissas!$D$10=0,0,E24*Mensal!C25/Mensal!C24))</f>
        <v>#N/A</v>
      </c>
      <c r="E25" s="28" t="e">
        <f ca="1">IF($B25="","",IF($Q25,$T25*Premissas!$D$10,D25))</f>
        <v>#N/A</v>
      </c>
      <c r="F25" s="28" t="e">
        <f ca="1">IF($B25="","",IF(Premissas!$D$11=0,0,G24*Mensal!D25/Mensal!D24))</f>
        <v>#N/A</v>
      </c>
      <c r="G25" s="28" t="e">
        <f ca="1">IF($B25="","",IF($Q25,$T25*Premissas!$D$11,F25))</f>
        <v>#N/A</v>
      </c>
      <c r="H25" s="28" t="e">
        <f ca="1">IF($B25="","",IF(Premissas!$D$12=0,0,I24*Mensal!E25/Mensal!E24))</f>
        <v>#N/A</v>
      </c>
      <c r="I25" s="28" t="e">
        <f ca="1">IF($B25="","",IF($Q25,$T25*Premissas!$D$12,H25))</f>
        <v>#N/A</v>
      </c>
      <c r="J25" s="28" t="e">
        <f ca="1">IF($B25="","",IF(Premissas!$D$13=0,0,K24*Mensal!F25/Mensal!F24))</f>
        <v>#N/A</v>
      </c>
      <c r="K25" s="28" t="e">
        <f ca="1">IF($B25="","",IF($Q25,$T25*Premissas!$D$13,J25))</f>
        <v>#N/A</v>
      </c>
      <c r="L25" s="28" t="e">
        <f ca="1">IF($B25="","",IF(Premissas!$D$14=0,0,M24*Mensal!G25/Mensal!G24))</f>
        <v>#N/A</v>
      </c>
      <c r="M25" s="28" t="e">
        <f ca="1">IF($B25="","",IF($Q25,$T25*Premissas!$D$14,L25))</f>
        <v>#N/A</v>
      </c>
      <c r="N25" s="28" t="e">
        <f ca="1">IF($B25="","",IF(Premissas!$D$15=0,0,O24*Mensal!H25/Mensal!H24))</f>
        <v>#N/A</v>
      </c>
      <c r="O25" s="28" t="e">
        <f ca="1">IF($B25="","",IF($Q25,$T25*Premissas!$D$15,N25))</f>
        <v>#N/A</v>
      </c>
      <c r="P25" s="28" t="e">
        <f t="shared" ca="1" si="5"/>
        <v>#N/A</v>
      </c>
      <c r="Q25" s="14" t="b">
        <f ca="1">IF($B25="","",AND(Premissas!$E$19&gt;0,MOD($C25,MAX(Premissas!$E$19,1))=0))</f>
        <v>0</v>
      </c>
      <c r="R25" s="28">
        <f ca="1">IF($B25="","",IF($Q25,ABS($P25*Premissas!$D$10-D25)+ABS($P25*Premissas!$D$11-F25)+ABS($P25*Premissas!$D$12-H25)+ABS($P25*Premissas!$D$13-J25)+ABS($P25*Premissas!$D$14-L25)+ABS($P25*Premissas!$D$15-N25),0))</f>
        <v>0</v>
      </c>
      <c r="S25" s="29">
        <f ca="1">IF($B25="","",R25*Premissas!$D$20)</f>
        <v>0</v>
      </c>
      <c r="T25" s="31" t="e">
        <f t="shared" ca="1" si="6"/>
        <v>#N/A</v>
      </c>
      <c r="U25" s="12" t="e">
        <f t="shared" ca="1" si="7"/>
        <v>#N/A</v>
      </c>
      <c r="V25" s="28" t="e">
        <f ca="1">IF($B25="","",Premissas!$D$7*Mensal!$I25/Mensal!$I$6)</f>
        <v>#N/A</v>
      </c>
      <c r="W25" s="12" t="e">
        <f t="shared" ca="1" si="8"/>
        <v>#N/A</v>
      </c>
      <c r="X25" s="28" t="e">
        <f ca="1">IF($B25="","",MAX($T$6:T25))</f>
        <v>#N/A</v>
      </c>
      <c r="Y25" s="12" t="e">
        <f t="shared" ca="1" si="1"/>
        <v>#N/A</v>
      </c>
      <c r="Z25" s="1">
        <f t="shared" ca="1" si="2"/>
        <v>2022</v>
      </c>
      <c r="AA25" s="30" t="e">
        <f t="shared" ca="1" si="3"/>
        <v>#N/A</v>
      </c>
      <c r="AB25" s="30" t="e">
        <f t="shared" ca="1" si="4"/>
        <v>#N/A</v>
      </c>
    </row>
    <row r="26" spans="2:28" x14ac:dyDescent="0.25">
      <c r="B26" s="25">
        <f ca="1">IF(Mensal!B26="","",Mensal!B26)</f>
        <v>44834</v>
      </c>
      <c r="C26" s="1">
        <f t="shared" ca="1" si="0"/>
        <v>20</v>
      </c>
      <c r="D26" s="28" t="e">
        <f ca="1">IF($B26="","",IF(Premissas!$D$10=0,0,E25*Mensal!C26/Mensal!C25))</f>
        <v>#N/A</v>
      </c>
      <c r="E26" s="28" t="e">
        <f ca="1">IF($B26="","",IF($Q26,$T26*Premissas!$D$10,D26))</f>
        <v>#N/A</v>
      </c>
      <c r="F26" s="28" t="e">
        <f ca="1">IF($B26="","",IF(Premissas!$D$11=0,0,G25*Mensal!D26/Mensal!D25))</f>
        <v>#N/A</v>
      </c>
      <c r="G26" s="28" t="e">
        <f ca="1">IF($B26="","",IF($Q26,$T26*Premissas!$D$11,F26))</f>
        <v>#N/A</v>
      </c>
      <c r="H26" s="28" t="e">
        <f ca="1">IF($B26="","",IF(Premissas!$D$12=0,0,I25*Mensal!E26/Mensal!E25))</f>
        <v>#N/A</v>
      </c>
      <c r="I26" s="28" t="e">
        <f ca="1">IF($B26="","",IF($Q26,$T26*Premissas!$D$12,H26))</f>
        <v>#N/A</v>
      </c>
      <c r="J26" s="28" t="e">
        <f ca="1">IF($B26="","",IF(Premissas!$D$13=0,0,K25*Mensal!F26/Mensal!F25))</f>
        <v>#N/A</v>
      </c>
      <c r="K26" s="28" t="e">
        <f ca="1">IF($B26="","",IF($Q26,$T26*Premissas!$D$13,J26))</f>
        <v>#N/A</v>
      </c>
      <c r="L26" s="28" t="e">
        <f ca="1">IF($B26="","",IF(Premissas!$D$14=0,0,M25*Mensal!G26/Mensal!G25))</f>
        <v>#N/A</v>
      </c>
      <c r="M26" s="28" t="e">
        <f ca="1">IF($B26="","",IF($Q26,$T26*Premissas!$D$14,L26))</f>
        <v>#N/A</v>
      </c>
      <c r="N26" s="28" t="e">
        <f ca="1">IF($B26="","",IF(Premissas!$D$15=0,0,O25*Mensal!H26/Mensal!H25))</f>
        <v>#N/A</v>
      </c>
      <c r="O26" s="28" t="e">
        <f ca="1">IF($B26="","",IF($Q26,$T26*Premissas!$D$15,N26))</f>
        <v>#N/A</v>
      </c>
      <c r="P26" s="28" t="e">
        <f t="shared" ca="1" si="5"/>
        <v>#N/A</v>
      </c>
      <c r="Q26" s="14" t="b">
        <f ca="1">IF($B26="","",AND(Premissas!$E$19&gt;0,MOD($C26,MAX(Premissas!$E$19,1))=0))</f>
        <v>0</v>
      </c>
      <c r="R26" s="28">
        <f ca="1">IF($B26="","",IF($Q26,ABS($P26*Premissas!$D$10-D26)+ABS($P26*Premissas!$D$11-F26)+ABS($P26*Premissas!$D$12-H26)+ABS($P26*Premissas!$D$13-J26)+ABS($P26*Premissas!$D$14-L26)+ABS($P26*Premissas!$D$15-N26),0))</f>
        <v>0</v>
      </c>
      <c r="S26" s="29">
        <f ca="1">IF($B26="","",R26*Premissas!$D$20)</f>
        <v>0</v>
      </c>
      <c r="T26" s="31" t="e">
        <f t="shared" ca="1" si="6"/>
        <v>#N/A</v>
      </c>
      <c r="U26" s="12" t="e">
        <f t="shared" ca="1" si="7"/>
        <v>#N/A</v>
      </c>
      <c r="V26" s="28" t="e">
        <f ca="1">IF($B26="","",Premissas!$D$7*Mensal!$I26/Mensal!$I$6)</f>
        <v>#N/A</v>
      </c>
      <c r="W26" s="12" t="e">
        <f t="shared" ca="1" si="8"/>
        <v>#N/A</v>
      </c>
      <c r="X26" s="28" t="e">
        <f ca="1">IF($B26="","",MAX($T$6:T26))</f>
        <v>#N/A</v>
      </c>
      <c r="Y26" s="12" t="e">
        <f t="shared" ca="1" si="1"/>
        <v>#N/A</v>
      </c>
      <c r="Z26" s="1">
        <f t="shared" ca="1" si="2"/>
        <v>2022</v>
      </c>
      <c r="AA26" s="30" t="e">
        <f t="shared" ca="1" si="3"/>
        <v>#N/A</v>
      </c>
      <c r="AB26" s="30" t="e">
        <f t="shared" ca="1" si="4"/>
        <v>#N/A</v>
      </c>
    </row>
    <row r="27" spans="2:28" x14ac:dyDescent="0.25">
      <c r="B27" s="25">
        <f ca="1">IF(Mensal!B27="","",Mensal!B27)</f>
        <v>44865</v>
      </c>
      <c r="C27" s="1">
        <f t="shared" ca="1" si="0"/>
        <v>21</v>
      </c>
      <c r="D27" s="28" t="e">
        <f ca="1">IF($B27="","",IF(Premissas!$D$10=0,0,E26*Mensal!C27/Mensal!C26))</f>
        <v>#N/A</v>
      </c>
      <c r="E27" s="28" t="e">
        <f ca="1">IF($B27="","",IF($Q27,$T27*Premissas!$D$10,D27))</f>
        <v>#N/A</v>
      </c>
      <c r="F27" s="28" t="e">
        <f ca="1">IF($B27="","",IF(Premissas!$D$11=0,0,G26*Mensal!D27/Mensal!D26))</f>
        <v>#N/A</v>
      </c>
      <c r="G27" s="28" t="e">
        <f ca="1">IF($B27="","",IF($Q27,$T27*Premissas!$D$11,F27))</f>
        <v>#N/A</v>
      </c>
      <c r="H27" s="28" t="e">
        <f ca="1">IF($B27="","",IF(Premissas!$D$12=0,0,I26*Mensal!E27/Mensal!E26))</f>
        <v>#N/A</v>
      </c>
      <c r="I27" s="28" t="e">
        <f ca="1">IF($B27="","",IF($Q27,$T27*Premissas!$D$12,H27))</f>
        <v>#N/A</v>
      </c>
      <c r="J27" s="28" t="e">
        <f ca="1">IF($B27="","",IF(Premissas!$D$13=0,0,K26*Mensal!F27/Mensal!F26))</f>
        <v>#N/A</v>
      </c>
      <c r="K27" s="28" t="e">
        <f ca="1">IF($B27="","",IF($Q27,$T27*Premissas!$D$13,J27))</f>
        <v>#N/A</v>
      </c>
      <c r="L27" s="28" t="e">
        <f ca="1">IF($B27="","",IF(Premissas!$D$14=0,0,M26*Mensal!G27/Mensal!G26))</f>
        <v>#N/A</v>
      </c>
      <c r="M27" s="28" t="e">
        <f ca="1">IF($B27="","",IF($Q27,$T27*Premissas!$D$14,L27))</f>
        <v>#N/A</v>
      </c>
      <c r="N27" s="28" t="e">
        <f ca="1">IF($B27="","",IF(Premissas!$D$15=0,0,O26*Mensal!H27/Mensal!H26))</f>
        <v>#N/A</v>
      </c>
      <c r="O27" s="28" t="e">
        <f ca="1">IF($B27="","",IF($Q27,$T27*Premissas!$D$15,N27))</f>
        <v>#N/A</v>
      </c>
      <c r="P27" s="28" t="e">
        <f t="shared" ca="1" si="5"/>
        <v>#N/A</v>
      </c>
      <c r="Q27" s="14" t="b">
        <f ca="1">IF($B27="","",AND(Premissas!$E$19&gt;0,MOD($C27,MAX(Premissas!$E$19,1))=0))</f>
        <v>1</v>
      </c>
      <c r="R27" s="28" t="e">
        <f ca="1">IF($B27="","",IF($Q27,ABS($P27*Premissas!$D$10-D27)+ABS($P27*Premissas!$D$11-F27)+ABS($P27*Premissas!$D$12-H27)+ABS($P27*Premissas!$D$13-J27)+ABS($P27*Premissas!$D$14-L27)+ABS($P27*Premissas!$D$15-N27),0))</f>
        <v>#N/A</v>
      </c>
      <c r="S27" s="29" t="e">
        <f ca="1">IF($B27="","",R27*Premissas!$D$20)</f>
        <v>#N/A</v>
      </c>
      <c r="T27" s="31" t="e">
        <f t="shared" ca="1" si="6"/>
        <v>#N/A</v>
      </c>
      <c r="U27" s="12" t="e">
        <f t="shared" ca="1" si="7"/>
        <v>#N/A</v>
      </c>
      <c r="V27" s="28" t="e">
        <f ca="1">IF($B27="","",Premissas!$D$7*Mensal!$I27/Mensal!$I$6)</f>
        <v>#N/A</v>
      </c>
      <c r="W27" s="12" t="e">
        <f t="shared" ca="1" si="8"/>
        <v>#N/A</v>
      </c>
      <c r="X27" s="28" t="e">
        <f ca="1">IF($B27="","",MAX($T$6:T27))</f>
        <v>#N/A</v>
      </c>
      <c r="Y27" s="12" t="e">
        <f t="shared" ca="1" si="1"/>
        <v>#N/A</v>
      </c>
      <c r="Z27" s="1">
        <f t="shared" ca="1" si="2"/>
        <v>2022</v>
      </c>
      <c r="AA27" s="30" t="e">
        <f t="shared" ca="1" si="3"/>
        <v>#N/A</v>
      </c>
      <c r="AB27" s="30" t="e">
        <f t="shared" ca="1" si="4"/>
        <v>#N/A</v>
      </c>
    </row>
    <row r="28" spans="2:28" x14ac:dyDescent="0.25">
      <c r="B28" s="25">
        <f ca="1">IF(Mensal!B28="","",Mensal!B28)</f>
        <v>44895</v>
      </c>
      <c r="C28" s="1">
        <f t="shared" ca="1" si="0"/>
        <v>22</v>
      </c>
      <c r="D28" s="28" t="e">
        <f ca="1">IF($B28="","",IF(Premissas!$D$10=0,0,E27*Mensal!C28/Mensal!C27))</f>
        <v>#N/A</v>
      </c>
      <c r="E28" s="28" t="e">
        <f ca="1">IF($B28="","",IF($Q28,$T28*Premissas!$D$10,D28))</f>
        <v>#N/A</v>
      </c>
      <c r="F28" s="28" t="e">
        <f ca="1">IF($B28="","",IF(Premissas!$D$11=0,0,G27*Mensal!D28/Mensal!D27))</f>
        <v>#N/A</v>
      </c>
      <c r="G28" s="28" t="e">
        <f ca="1">IF($B28="","",IF($Q28,$T28*Premissas!$D$11,F28))</f>
        <v>#N/A</v>
      </c>
      <c r="H28" s="28" t="e">
        <f ca="1">IF($B28="","",IF(Premissas!$D$12=0,0,I27*Mensal!E28/Mensal!E27))</f>
        <v>#N/A</v>
      </c>
      <c r="I28" s="28" t="e">
        <f ca="1">IF($B28="","",IF($Q28,$T28*Premissas!$D$12,H28))</f>
        <v>#N/A</v>
      </c>
      <c r="J28" s="28" t="e">
        <f ca="1">IF($B28="","",IF(Premissas!$D$13=0,0,K27*Mensal!F28/Mensal!F27))</f>
        <v>#N/A</v>
      </c>
      <c r="K28" s="28" t="e">
        <f ca="1">IF($B28="","",IF($Q28,$T28*Premissas!$D$13,J28))</f>
        <v>#N/A</v>
      </c>
      <c r="L28" s="28" t="e">
        <f ca="1">IF($B28="","",IF(Premissas!$D$14=0,0,M27*Mensal!G28/Mensal!G27))</f>
        <v>#N/A</v>
      </c>
      <c r="M28" s="28" t="e">
        <f ca="1">IF($B28="","",IF($Q28,$T28*Premissas!$D$14,L28))</f>
        <v>#N/A</v>
      </c>
      <c r="N28" s="28" t="e">
        <f ca="1">IF($B28="","",IF(Premissas!$D$15=0,0,O27*Mensal!H28/Mensal!H27))</f>
        <v>#N/A</v>
      </c>
      <c r="O28" s="28" t="e">
        <f ca="1">IF($B28="","",IF($Q28,$T28*Premissas!$D$15,N28))</f>
        <v>#N/A</v>
      </c>
      <c r="P28" s="28" t="e">
        <f t="shared" ca="1" si="5"/>
        <v>#N/A</v>
      </c>
      <c r="Q28" s="14" t="b">
        <f ca="1">IF($B28="","",AND(Premissas!$E$19&gt;0,MOD($C28,MAX(Premissas!$E$19,1))=0))</f>
        <v>0</v>
      </c>
      <c r="R28" s="28">
        <f ca="1">IF($B28="","",IF($Q28,ABS($P28*Premissas!$D$10-D28)+ABS($P28*Premissas!$D$11-F28)+ABS($P28*Premissas!$D$12-H28)+ABS($P28*Premissas!$D$13-J28)+ABS($P28*Premissas!$D$14-L28)+ABS($P28*Premissas!$D$15-N28),0))</f>
        <v>0</v>
      </c>
      <c r="S28" s="29">
        <f ca="1">IF($B28="","",R28*Premissas!$D$20)</f>
        <v>0</v>
      </c>
      <c r="T28" s="31" t="e">
        <f t="shared" ca="1" si="6"/>
        <v>#N/A</v>
      </c>
      <c r="U28" s="12" t="e">
        <f t="shared" ca="1" si="7"/>
        <v>#N/A</v>
      </c>
      <c r="V28" s="28" t="e">
        <f ca="1">IF($B28="","",Premissas!$D$7*Mensal!$I28/Mensal!$I$6)</f>
        <v>#N/A</v>
      </c>
      <c r="W28" s="12" t="e">
        <f t="shared" ca="1" si="8"/>
        <v>#N/A</v>
      </c>
      <c r="X28" s="28" t="e">
        <f ca="1">IF($B28="","",MAX($T$6:T28))</f>
        <v>#N/A</v>
      </c>
      <c r="Y28" s="12" t="e">
        <f t="shared" ca="1" si="1"/>
        <v>#N/A</v>
      </c>
      <c r="Z28" s="1">
        <f t="shared" ca="1" si="2"/>
        <v>2022</v>
      </c>
      <c r="AA28" s="30" t="e">
        <f t="shared" ca="1" si="3"/>
        <v>#N/A</v>
      </c>
      <c r="AB28" s="30" t="e">
        <f t="shared" ca="1" si="4"/>
        <v>#N/A</v>
      </c>
    </row>
    <row r="29" spans="2:28" x14ac:dyDescent="0.25">
      <c r="B29" s="25">
        <f ca="1">IF(Mensal!B29="","",Mensal!B29)</f>
        <v>44926</v>
      </c>
      <c r="C29" s="1">
        <f t="shared" ca="1" si="0"/>
        <v>23</v>
      </c>
      <c r="D29" s="28" t="e">
        <f ca="1">IF($B29="","",IF(Premissas!$D$10=0,0,E28*Mensal!C29/Mensal!C28))</f>
        <v>#N/A</v>
      </c>
      <c r="E29" s="28" t="e">
        <f ca="1">IF($B29="","",IF($Q29,$T29*Premissas!$D$10,D29))</f>
        <v>#N/A</v>
      </c>
      <c r="F29" s="28" t="e">
        <f ca="1">IF($B29="","",IF(Premissas!$D$11=0,0,G28*Mensal!D29/Mensal!D28))</f>
        <v>#N/A</v>
      </c>
      <c r="G29" s="28" t="e">
        <f ca="1">IF($B29="","",IF($Q29,$T29*Premissas!$D$11,F29))</f>
        <v>#N/A</v>
      </c>
      <c r="H29" s="28" t="e">
        <f ca="1">IF($B29="","",IF(Premissas!$D$12=0,0,I28*Mensal!E29/Mensal!E28))</f>
        <v>#N/A</v>
      </c>
      <c r="I29" s="28" t="e">
        <f ca="1">IF($B29="","",IF($Q29,$T29*Premissas!$D$12,H29))</f>
        <v>#N/A</v>
      </c>
      <c r="J29" s="28" t="e">
        <f ca="1">IF($B29="","",IF(Premissas!$D$13=0,0,K28*Mensal!F29/Mensal!F28))</f>
        <v>#N/A</v>
      </c>
      <c r="K29" s="28" t="e">
        <f ca="1">IF($B29="","",IF($Q29,$T29*Premissas!$D$13,J29))</f>
        <v>#N/A</v>
      </c>
      <c r="L29" s="28" t="e">
        <f ca="1">IF($B29="","",IF(Premissas!$D$14=0,0,M28*Mensal!G29/Mensal!G28))</f>
        <v>#N/A</v>
      </c>
      <c r="M29" s="28" t="e">
        <f ca="1">IF($B29="","",IF($Q29,$T29*Premissas!$D$14,L29))</f>
        <v>#N/A</v>
      </c>
      <c r="N29" s="28" t="e">
        <f ca="1">IF($B29="","",IF(Premissas!$D$15=0,0,O28*Mensal!H29/Mensal!H28))</f>
        <v>#N/A</v>
      </c>
      <c r="O29" s="28" t="e">
        <f ca="1">IF($B29="","",IF($Q29,$T29*Premissas!$D$15,N29))</f>
        <v>#N/A</v>
      </c>
      <c r="P29" s="28" t="e">
        <f t="shared" ca="1" si="5"/>
        <v>#N/A</v>
      </c>
      <c r="Q29" s="14" t="b">
        <f ca="1">IF($B29="","",AND(Premissas!$E$19&gt;0,MOD($C29,MAX(Premissas!$E$19,1))=0))</f>
        <v>0</v>
      </c>
      <c r="R29" s="28">
        <f ca="1">IF($B29="","",IF($Q29,ABS($P29*Premissas!$D$10-D29)+ABS($P29*Premissas!$D$11-F29)+ABS($P29*Premissas!$D$12-H29)+ABS($P29*Premissas!$D$13-J29)+ABS($P29*Premissas!$D$14-L29)+ABS($P29*Premissas!$D$15-N29),0))</f>
        <v>0</v>
      </c>
      <c r="S29" s="29">
        <f ca="1">IF($B29="","",R29*Premissas!$D$20)</f>
        <v>0</v>
      </c>
      <c r="T29" s="31" t="e">
        <f t="shared" ca="1" si="6"/>
        <v>#N/A</v>
      </c>
      <c r="U29" s="12" t="e">
        <f t="shared" ca="1" si="7"/>
        <v>#N/A</v>
      </c>
      <c r="V29" s="28" t="e">
        <f ca="1">IF($B29="","",Premissas!$D$7*Mensal!$I29/Mensal!$I$6)</f>
        <v>#N/A</v>
      </c>
      <c r="W29" s="12" t="e">
        <f t="shared" ca="1" si="8"/>
        <v>#N/A</v>
      </c>
      <c r="X29" s="28" t="e">
        <f ca="1">IF($B29="","",MAX($T$6:T29))</f>
        <v>#N/A</v>
      </c>
      <c r="Y29" s="12" t="e">
        <f t="shared" ca="1" si="1"/>
        <v>#N/A</v>
      </c>
      <c r="Z29" s="1">
        <f t="shared" ca="1" si="2"/>
        <v>2022</v>
      </c>
      <c r="AA29" s="30" t="e">
        <f t="shared" ca="1" si="3"/>
        <v>#N/A</v>
      </c>
      <c r="AB29" s="30" t="e">
        <f t="shared" ca="1" si="4"/>
        <v>#N/A</v>
      </c>
    </row>
    <row r="30" spans="2:28" x14ac:dyDescent="0.25">
      <c r="B30" s="25">
        <f ca="1">IF(Mensal!B30="","",Mensal!B30)</f>
        <v>44957</v>
      </c>
      <c r="C30" s="1">
        <f t="shared" ca="1" si="0"/>
        <v>24</v>
      </c>
      <c r="D30" s="28" t="e">
        <f ca="1">IF($B30="","",IF(Premissas!$D$10=0,0,E29*Mensal!C30/Mensal!C29))</f>
        <v>#N/A</v>
      </c>
      <c r="E30" s="28" t="e">
        <f ca="1">IF($B30="","",IF($Q30,$T30*Premissas!$D$10,D30))</f>
        <v>#N/A</v>
      </c>
      <c r="F30" s="28" t="e">
        <f ca="1">IF($B30="","",IF(Premissas!$D$11=0,0,G29*Mensal!D30/Mensal!D29))</f>
        <v>#N/A</v>
      </c>
      <c r="G30" s="28" t="e">
        <f ca="1">IF($B30="","",IF($Q30,$T30*Premissas!$D$11,F30))</f>
        <v>#N/A</v>
      </c>
      <c r="H30" s="28" t="e">
        <f ca="1">IF($B30="","",IF(Premissas!$D$12=0,0,I29*Mensal!E30/Mensal!E29))</f>
        <v>#N/A</v>
      </c>
      <c r="I30" s="28" t="e">
        <f ca="1">IF($B30="","",IF($Q30,$T30*Premissas!$D$12,H30))</f>
        <v>#N/A</v>
      </c>
      <c r="J30" s="28" t="e">
        <f ca="1">IF($B30="","",IF(Premissas!$D$13=0,0,K29*Mensal!F30/Mensal!F29))</f>
        <v>#N/A</v>
      </c>
      <c r="K30" s="28" t="e">
        <f ca="1">IF($B30="","",IF($Q30,$T30*Premissas!$D$13,J30))</f>
        <v>#N/A</v>
      </c>
      <c r="L30" s="28" t="e">
        <f ca="1">IF($B30="","",IF(Premissas!$D$14=0,0,M29*Mensal!G30/Mensal!G29))</f>
        <v>#N/A</v>
      </c>
      <c r="M30" s="28" t="e">
        <f ca="1">IF($B30="","",IF($Q30,$T30*Premissas!$D$14,L30))</f>
        <v>#N/A</v>
      </c>
      <c r="N30" s="28" t="e">
        <f ca="1">IF($B30="","",IF(Premissas!$D$15=0,0,O29*Mensal!H30/Mensal!H29))</f>
        <v>#N/A</v>
      </c>
      <c r="O30" s="28" t="e">
        <f ca="1">IF($B30="","",IF($Q30,$T30*Premissas!$D$15,N30))</f>
        <v>#N/A</v>
      </c>
      <c r="P30" s="28" t="e">
        <f t="shared" ca="1" si="5"/>
        <v>#N/A</v>
      </c>
      <c r="Q30" s="14" t="b">
        <f ca="1">IF($B30="","",AND(Premissas!$E$19&gt;0,MOD($C30,MAX(Premissas!$E$19,1))=0))</f>
        <v>1</v>
      </c>
      <c r="R30" s="28" t="e">
        <f ca="1">IF($B30="","",IF($Q30,ABS($P30*Premissas!$D$10-D30)+ABS($P30*Premissas!$D$11-F30)+ABS($P30*Premissas!$D$12-H30)+ABS($P30*Premissas!$D$13-J30)+ABS($P30*Premissas!$D$14-L30)+ABS($P30*Premissas!$D$15-N30),0))</f>
        <v>#N/A</v>
      </c>
      <c r="S30" s="29" t="e">
        <f ca="1">IF($B30="","",R30*Premissas!$D$20)</f>
        <v>#N/A</v>
      </c>
      <c r="T30" s="31" t="e">
        <f t="shared" ca="1" si="6"/>
        <v>#N/A</v>
      </c>
      <c r="U30" s="12" t="e">
        <f t="shared" ca="1" si="7"/>
        <v>#N/A</v>
      </c>
      <c r="V30" s="28" t="e">
        <f ca="1">IF($B30="","",Premissas!$D$7*Mensal!$I30/Mensal!$I$6)</f>
        <v>#N/A</v>
      </c>
      <c r="W30" s="12" t="e">
        <f t="shared" ca="1" si="8"/>
        <v>#N/A</v>
      </c>
      <c r="X30" s="28" t="e">
        <f ca="1">IF($B30="","",MAX($T$6:T30))</f>
        <v>#N/A</v>
      </c>
      <c r="Y30" s="12" t="e">
        <f t="shared" ca="1" si="1"/>
        <v>#N/A</v>
      </c>
      <c r="Z30" s="1">
        <f t="shared" ca="1" si="2"/>
        <v>2023</v>
      </c>
      <c r="AA30" s="30" t="e">
        <f t="shared" ca="1" si="3"/>
        <v>#N/A</v>
      </c>
      <c r="AB30" s="30" t="e">
        <f t="shared" ca="1" si="4"/>
        <v>#N/A</v>
      </c>
    </row>
    <row r="31" spans="2:28" x14ac:dyDescent="0.25">
      <c r="B31" s="25">
        <f ca="1">IF(Mensal!B31="","",Mensal!B31)</f>
        <v>44985</v>
      </c>
      <c r="C31" s="1">
        <f t="shared" ca="1" si="0"/>
        <v>25</v>
      </c>
      <c r="D31" s="28" t="e">
        <f ca="1">IF($B31="","",IF(Premissas!$D$10=0,0,E30*Mensal!C31/Mensal!C30))</f>
        <v>#N/A</v>
      </c>
      <c r="E31" s="28" t="e">
        <f ca="1">IF($B31="","",IF($Q31,$T31*Premissas!$D$10,D31))</f>
        <v>#N/A</v>
      </c>
      <c r="F31" s="28" t="e">
        <f ca="1">IF($B31="","",IF(Premissas!$D$11=0,0,G30*Mensal!D31/Mensal!D30))</f>
        <v>#N/A</v>
      </c>
      <c r="G31" s="28" t="e">
        <f ca="1">IF($B31="","",IF($Q31,$T31*Premissas!$D$11,F31))</f>
        <v>#N/A</v>
      </c>
      <c r="H31" s="28" t="e">
        <f ca="1">IF($B31="","",IF(Premissas!$D$12=0,0,I30*Mensal!E31/Mensal!E30))</f>
        <v>#N/A</v>
      </c>
      <c r="I31" s="28" t="e">
        <f ca="1">IF($B31="","",IF($Q31,$T31*Premissas!$D$12,H31))</f>
        <v>#N/A</v>
      </c>
      <c r="J31" s="28" t="e">
        <f ca="1">IF($B31="","",IF(Premissas!$D$13=0,0,K30*Mensal!F31/Mensal!F30))</f>
        <v>#N/A</v>
      </c>
      <c r="K31" s="28" t="e">
        <f ca="1">IF($B31="","",IF($Q31,$T31*Premissas!$D$13,J31))</f>
        <v>#N/A</v>
      </c>
      <c r="L31" s="28" t="e">
        <f ca="1">IF($B31="","",IF(Premissas!$D$14=0,0,M30*Mensal!G31/Mensal!G30))</f>
        <v>#N/A</v>
      </c>
      <c r="M31" s="28" t="e">
        <f ca="1">IF($B31="","",IF($Q31,$T31*Premissas!$D$14,L31))</f>
        <v>#N/A</v>
      </c>
      <c r="N31" s="28" t="e">
        <f ca="1">IF($B31="","",IF(Premissas!$D$15=0,0,O30*Mensal!H31/Mensal!H30))</f>
        <v>#N/A</v>
      </c>
      <c r="O31" s="28" t="e">
        <f ca="1">IF($B31="","",IF($Q31,$T31*Premissas!$D$15,N31))</f>
        <v>#N/A</v>
      </c>
      <c r="P31" s="28" t="e">
        <f t="shared" ca="1" si="5"/>
        <v>#N/A</v>
      </c>
      <c r="Q31" s="14" t="b">
        <f ca="1">IF($B31="","",AND(Premissas!$E$19&gt;0,MOD($C31,MAX(Premissas!$E$19,1))=0))</f>
        <v>0</v>
      </c>
      <c r="R31" s="28">
        <f ca="1">IF($B31="","",IF($Q31,ABS($P31*Premissas!$D$10-D31)+ABS($P31*Premissas!$D$11-F31)+ABS($P31*Premissas!$D$12-H31)+ABS($P31*Premissas!$D$13-J31)+ABS($P31*Premissas!$D$14-L31)+ABS($P31*Premissas!$D$15-N31),0))</f>
        <v>0</v>
      </c>
      <c r="S31" s="29">
        <f ca="1">IF($B31="","",R31*Premissas!$D$20)</f>
        <v>0</v>
      </c>
      <c r="T31" s="31" t="e">
        <f t="shared" ca="1" si="6"/>
        <v>#N/A</v>
      </c>
      <c r="U31" s="12" t="e">
        <f t="shared" ca="1" si="7"/>
        <v>#N/A</v>
      </c>
      <c r="V31" s="28" t="e">
        <f ca="1">IF($B31="","",Premissas!$D$7*Mensal!$I31/Mensal!$I$6)</f>
        <v>#N/A</v>
      </c>
      <c r="W31" s="12" t="e">
        <f t="shared" ca="1" si="8"/>
        <v>#N/A</v>
      </c>
      <c r="X31" s="28" t="e">
        <f ca="1">IF($B31="","",MAX($T$6:T31))</f>
        <v>#N/A</v>
      </c>
      <c r="Y31" s="12" t="e">
        <f t="shared" ca="1" si="1"/>
        <v>#N/A</v>
      </c>
      <c r="Z31" s="1">
        <f t="shared" ca="1" si="2"/>
        <v>2023</v>
      </c>
      <c r="AA31" s="30" t="e">
        <f t="shared" ca="1" si="3"/>
        <v>#N/A</v>
      </c>
      <c r="AB31" s="30" t="e">
        <f t="shared" ca="1" si="4"/>
        <v>#N/A</v>
      </c>
    </row>
    <row r="32" spans="2:28" x14ac:dyDescent="0.25">
      <c r="B32" s="25">
        <f ca="1">IF(Mensal!B32="","",Mensal!B32)</f>
        <v>45016</v>
      </c>
      <c r="C32" s="1">
        <f t="shared" ca="1" si="0"/>
        <v>26</v>
      </c>
      <c r="D32" s="28" t="e">
        <f ca="1">IF($B32="","",IF(Premissas!$D$10=0,0,E31*Mensal!C32/Mensal!C31))</f>
        <v>#N/A</v>
      </c>
      <c r="E32" s="28" t="e">
        <f ca="1">IF($B32="","",IF($Q32,$T32*Premissas!$D$10,D32))</f>
        <v>#N/A</v>
      </c>
      <c r="F32" s="28" t="e">
        <f ca="1">IF($B32="","",IF(Premissas!$D$11=0,0,G31*Mensal!D32/Mensal!D31))</f>
        <v>#N/A</v>
      </c>
      <c r="G32" s="28" t="e">
        <f ca="1">IF($B32="","",IF($Q32,$T32*Premissas!$D$11,F32))</f>
        <v>#N/A</v>
      </c>
      <c r="H32" s="28" t="e">
        <f ca="1">IF($B32="","",IF(Premissas!$D$12=0,0,I31*Mensal!E32/Mensal!E31))</f>
        <v>#N/A</v>
      </c>
      <c r="I32" s="28" t="e">
        <f ca="1">IF($B32="","",IF($Q32,$T32*Premissas!$D$12,H32))</f>
        <v>#N/A</v>
      </c>
      <c r="J32" s="28" t="e">
        <f ca="1">IF($B32="","",IF(Premissas!$D$13=0,0,K31*Mensal!F32/Mensal!F31))</f>
        <v>#N/A</v>
      </c>
      <c r="K32" s="28" t="e">
        <f ca="1">IF($B32="","",IF($Q32,$T32*Premissas!$D$13,J32))</f>
        <v>#N/A</v>
      </c>
      <c r="L32" s="28" t="e">
        <f ca="1">IF($B32="","",IF(Premissas!$D$14=0,0,M31*Mensal!G32/Mensal!G31))</f>
        <v>#N/A</v>
      </c>
      <c r="M32" s="28" t="e">
        <f ca="1">IF($B32="","",IF($Q32,$T32*Premissas!$D$14,L32))</f>
        <v>#N/A</v>
      </c>
      <c r="N32" s="28" t="e">
        <f ca="1">IF($B32="","",IF(Premissas!$D$15=0,0,O31*Mensal!H32/Mensal!H31))</f>
        <v>#N/A</v>
      </c>
      <c r="O32" s="28" t="e">
        <f ca="1">IF($B32="","",IF($Q32,$T32*Premissas!$D$15,N32))</f>
        <v>#N/A</v>
      </c>
      <c r="P32" s="28" t="e">
        <f t="shared" ca="1" si="5"/>
        <v>#N/A</v>
      </c>
      <c r="Q32" s="14" t="b">
        <f ca="1">IF($B32="","",AND(Premissas!$E$19&gt;0,MOD($C32,MAX(Premissas!$E$19,1))=0))</f>
        <v>0</v>
      </c>
      <c r="R32" s="28">
        <f ca="1">IF($B32="","",IF($Q32,ABS($P32*Premissas!$D$10-D32)+ABS($P32*Premissas!$D$11-F32)+ABS($P32*Premissas!$D$12-H32)+ABS($P32*Premissas!$D$13-J32)+ABS($P32*Premissas!$D$14-L32)+ABS($P32*Premissas!$D$15-N32),0))</f>
        <v>0</v>
      </c>
      <c r="S32" s="29">
        <f ca="1">IF($B32="","",R32*Premissas!$D$20)</f>
        <v>0</v>
      </c>
      <c r="T32" s="31" t="e">
        <f t="shared" ca="1" si="6"/>
        <v>#N/A</v>
      </c>
      <c r="U32" s="12" t="e">
        <f t="shared" ca="1" si="7"/>
        <v>#N/A</v>
      </c>
      <c r="V32" s="28" t="e">
        <f ca="1">IF($B32="","",Premissas!$D$7*Mensal!$I32/Mensal!$I$6)</f>
        <v>#N/A</v>
      </c>
      <c r="W32" s="12" t="e">
        <f t="shared" ca="1" si="8"/>
        <v>#N/A</v>
      </c>
      <c r="X32" s="28" t="e">
        <f ca="1">IF($B32="","",MAX($T$6:T32))</f>
        <v>#N/A</v>
      </c>
      <c r="Y32" s="12" t="e">
        <f t="shared" ca="1" si="1"/>
        <v>#N/A</v>
      </c>
      <c r="Z32" s="1">
        <f t="shared" ca="1" si="2"/>
        <v>2023</v>
      </c>
      <c r="AA32" s="30" t="e">
        <f t="shared" ca="1" si="3"/>
        <v>#N/A</v>
      </c>
      <c r="AB32" s="30" t="e">
        <f t="shared" ca="1" si="4"/>
        <v>#N/A</v>
      </c>
    </row>
    <row r="33" spans="2:28" x14ac:dyDescent="0.25">
      <c r="B33" s="25">
        <f ca="1">IF(Mensal!B33="","",Mensal!B33)</f>
        <v>45046</v>
      </c>
      <c r="C33" s="1">
        <f t="shared" ca="1" si="0"/>
        <v>27</v>
      </c>
      <c r="D33" s="28" t="e">
        <f ca="1">IF($B33="","",IF(Premissas!$D$10=0,0,E32*Mensal!C33/Mensal!C32))</f>
        <v>#N/A</v>
      </c>
      <c r="E33" s="28" t="e">
        <f ca="1">IF($B33="","",IF($Q33,$T33*Premissas!$D$10,D33))</f>
        <v>#N/A</v>
      </c>
      <c r="F33" s="28" t="e">
        <f ca="1">IF($B33="","",IF(Premissas!$D$11=0,0,G32*Mensal!D33/Mensal!D32))</f>
        <v>#N/A</v>
      </c>
      <c r="G33" s="28" t="e">
        <f ca="1">IF($B33="","",IF($Q33,$T33*Premissas!$D$11,F33))</f>
        <v>#N/A</v>
      </c>
      <c r="H33" s="28" t="e">
        <f ca="1">IF($B33="","",IF(Premissas!$D$12=0,0,I32*Mensal!E33/Mensal!E32))</f>
        <v>#N/A</v>
      </c>
      <c r="I33" s="28" t="e">
        <f ca="1">IF($B33="","",IF($Q33,$T33*Premissas!$D$12,H33))</f>
        <v>#N/A</v>
      </c>
      <c r="J33" s="28" t="e">
        <f ca="1">IF($B33="","",IF(Premissas!$D$13=0,0,K32*Mensal!F33/Mensal!F32))</f>
        <v>#N/A</v>
      </c>
      <c r="K33" s="28" t="e">
        <f ca="1">IF($B33="","",IF($Q33,$T33*Premissas!$D$13,J33))</f>
        <v>#N/A</v>
      </c>
      <c r="L33" s="28" t="e">
        <f ca="1">IF($B33="","",IF(Premissas!$D$14=0,0,M32*Mensal!G33/Mensal!G32))</f>
        <v>#N/A</v>
      </c>
      <c r="M33" s="28" t="e">
        <f ca="1">IF($B33="","",IF($Q33,$T33*Premissas!$D$14,L33))</f>
        <v>#N/A</v>
      </c>
      <c r="N33" s="28" t="e">
        <f ca="1">IF($B33="","",IF(Premissas!$D$15=0,0,O32*Mensal!H33/Mensal!H32))</f>
        <v>#N/A</v>
      </c>
      <c r="O33" s="28" t="e">
        <f ca="1">IF($B33="","",IF($Q33,$T33*Premissas!$D$15,N33))</f>
        <v>#N/A</v>
      </c>
      <c r="P33" s="28" t="e">
        <f t="shared" ca="1" si="5"/>
        <v>#N/A</v>
      </c>
      <c r="Q33" s="14" t="b">
        <f ca="1">IF($B33="","",AND(Premissas!$E$19&gt;0,MOD($C33,MAX(Premissas!$E$19,1))=0))</f>
        <v>1</v>
      </c>
      <c r="R33" s="28" t="e">
        <f ca="1">IF($B33="","",IF($Q33,ABS($P33*Premissas!$D$10-D33)+ABS($P33*Premissas!$D$11-F33)+ABS($P33*Premissas!$D$12-H33)+ABS($P33*Premissas!$D$13-J33)+ABS($P33*Premissas!$D$14-L33)+ABS($P33*Premissas!$D$15-N33),0))</f>
        <v>#N/A</v>
      </c>
      <c r="S33" s="29" t="e">
        <f ca="1">IF($B33="","",R33*Premissas!$D$20)</f>
        <v>#N/A</v>
      </c>
      <c r="T33" s="31" t="e">
        <f t="shared" ca="1" si="6"/>
        <v>#N/A</v>
      </c>
      <c r="U33" s="12" t="e">
        <f t="shared" ca="1" si="7"/>
        <v>#N/A</v>
      </c>
      <c r="V33" s="28" t="e">
        <f ca="1">IF($B33="","",Premissas!$D$7*Mensal!$I33/Mensal!$I$6)</f>
        <v>#N/A</v>
      </c>
      <c r="W33" s="12" t="e">
        <f t="shared" ca="1" si="8"/>
        <v>#N/A</v>
      </c>
      <c r="X33" s="28" t="e">
        <f ca="1">IF($B33="","",MAX($T$6:T33))</f>
        <v>#N/A</v>
      </c>
      <c r="Y33" s="12" t="e">
        <f t="shared" ca="1" si="1"/>
        <v>#N/A</v>
      </c>
      <c r="Z33" s="1">
        <f t="shared" ca="1" si="2"/>
        <v>2023</v>
      </c>
      <c r="AA33" s="30" t="e">
        <f t="shared" ca="1" si="3"/>
        <v>#N/A</v>
      </c>
      <c r="AB33" s="30" t="e">
        <f t="shared" ca="1" si="4"/>
        <v>#N/A</v>
      </c>
    </row>
    <row r="34" spans="2:28" x14ac:dyDescent="0.25">
      <c r="B34" s="25">
        <f ca="1">IF(Mensal!B34="","",Mensal!B34)</f>
        <v>45077</v>
      </c>
      <c r="C34" s="1">
        <f t="shared" ca="1" si="0"/>
        <v>28</v>
      </c>
      <c r="D34" s="28" t="e">
        <f ca="1">IF($B34="","",IF(Premissas!$D$10=0,0,E33*Mensal!C34/Mensal!C33))</f>
        <v>#N/A</v>
      </c>
      <c r="E34" s="28" t="e">
        <f ca="1">IF($B34="","",IF($Q34,$T34*Premissas!$D$10,D34))</f>
        <v>#N/A</v>
      </c>
      <c r="F34" s="28" t="e">
        <f ca="1">IF($B34="","",IF(Premissas!$D$11=0,0,G33*Mensal!D34/Mensal!D33))</f>
        <v>#N/A</v>
      </c>
      <c r="G34" s="28" t="e">
        <f ca="1">IF($B34="","",IF($Q34,$T34*Premissas!$D$11,F34))</f>
        <v>#N/A</v>
      </c>
      <c r="H34" s="28" t="e">
        <f ca="1">IF($B34="","",IF(Premissas!$D$12=0,0,I33*Mensal!E34/Mensal!E33))</f>
        <v>#N/A</v>
      </c>
      <c r="I34" s="28" t="e">
        <f ca="1">IF($B34="","",IF($Q34,$T34*Premissas!$D$12,H34))</f>
        <v>#N/A</v>
      </c>
      <c r="J34" s="28" t="e">
        <f ca="1">IF($B34="","",IF(Premissas!$D$13=0,0,K33*Mensal!F34/Mensal!F33))</f>
        <v>#N/A</v>
      </c>
      <c r="K34" s="28" t="e">
        <f ca="1">IF($B34="","",IF($Q34,$T34*Premissas!$D$13,J34))</f>
        <v>#N/A</v>
      </c>
      <c r="L34" s="28" t="e">
        <f ca="1">IF($B34="","",IF(Premissas!$D$14=0,0,M33*Mensal!G34/Mensal!G33))</f>
        <v>#N/A</v>
      </c>
      <c r="M34" s="28" t="e">
        <f ca="1">IF($B34="","",IF($Q34,$T34*Premissas!$D$14,L34))</f>
        <v>#N/A</v>
      </c>
      <c r="N34" s="28" t="e">
        <f ca="1">IF($B34="","",IF(Premissas!$D$15=0,0,O33*Mensal!H34/Mensal!H33))</f>
        <v>#N/A</v>
      </c>
      <c r="O34" s="28" t="e">
        <f ca="1">IF($B34="","",IF($Q34,$T34*Premissas!$D$15,N34))</f>
        <v>#N/A</v>
      </c>
      <c r="P34" s="28" t="e">
        <f t="shared" ca="1" si="5"/>
        <v>#N/A</v>
      </c>
      <c r="Q34" s="14" t="b">
        <f ca="1">IF($B34="","",AND(Premissas!$E$19&gt;0,MOD($C34,MAX(Premissas!$E$19,1))=0))</f>
        <v>0</v>
      </c>
      <c r="R34" s="28">
        <f ca="1">IF($B34="","",IF($Q34,ABS($P34*Premissas!$D$10-D34)+ABS($P34*Premissas!$D$11-F34)+ABS($P34*Premissas!$D$12-H34)+ABS($P34*Premissas!$D$13-J34)+ABS($P34*Premissas!$D$14-L34)+ABS($P34*Premissas!$D$15-N34),0))</f>
        <v>0</v>
      </c>
      <c r="S34" s="29">
        <f ca="1">IF($B34="","",R34*Premissas!$D$20)</f>
        <v>0</v>
      </c>
      <c r="T34" s="31" t="e">
        <f t="shared" ca="1" si="6"/>
        <v>#N/A</v>
      </c>
      <c r="U34" s="12" t="e">
        <f t="shared" ca="1" si="7"/>
        <v>#N/A</v>
      </c>
      <c r="V34" s="28" t="e">
        <f ca="1">IF($B34="","",Premissas!$D$7*Mensal!$I34/Mensal!$I$6)</f>
        <v>#N/A</v>
      </c>
      <c r="W34" s="12" t="e">
        <f t="shared" ca="1" si="8"/>
        <v>#N/A</v>
      </c>
      <c r="X34" s="28" t="e">
        <f ca="1">IF($B34="","",MAX($T$6:T34))</f>
        <v>#N/A</v>
      </c>
      <c r="Y34" s="12" t="e">
        <f t="shared" ca="1" si="1"/>
        <v>#N/A</v>
      </c>
      <c r="Z34" s="1">
        <f t="shared" ca="1" si="2"/>
        <v>2023</v>
      </c>
      <c r="AA34" s="30" t="e">
        <f t="shared" ca="1" si="3"/>
        <v>#N/A</v>
      </c>
      <c r="AB34" s="30" t="e">
        <f t="shared" ca="1" si="4"/>
        <v>#N/A</v>
      </c>
    </row>
    <row r="35" spans="2:28" x14ac:dyDescent="0.25">
      <c r="B35" s="25">
        <f ca="1">IF(Mensal!B35="","",Mensal!B35)</f>
        <v>45107</v>
      </c>
      <c r="C35" s="1">
        <f t="shared" ca="1" si="0"/>
        <v>29</v>
      </c>
      <c r="D35" s="28" t="e">
        <f ca="1">IF($B35="","",IF(Premissas!$D$10=0,0,E34*Mensal!C35/Mensal!C34))</f>
        <v>#N/A</v>
      </c>
      <c r="E35" s="28" t="e">
        <f ca="1">IF($B35="","",IF($Q35,$T35*Premissas!$D$10,D35))</f>
        <v>#N/A</v>
      </c>
      <c r="F35" s="28" t="e">
        <f ca="1">IF($B35="","",IF(Premissas!$D$11=0,0,G34*Mensal!D35/Mensal!D34))</f>
        <v>#N/A</v>
      </c>
      <c r="G35" s="28" t="e">
        <f ca="1">IF($B35="","",IF($Q35,$T35*Premissas!$D$11,F35))</f>
        <v>#N/A</v>
      </c>
      <c r="H35" s="28" t="e">
        <f ca="1">IF($B35="","",IF(Premissas!$D$12=0,0,I34*Mensal!E35/Mensal!E34))</f>
        <v>#N/A</v>
      </c>
      <c r="I35" s="28" t="e">
        <f ca="1">IF($B35="","",IF($Q35,$T35*Premissas!$D$12,H35))</f>
        <v>#N/A</v>
      </c>
      <c r="J35" s="28" t="e">
        <f ca="1">IF($B35="","",IF(Premissas!$D$13=0,0,K34*Mensal!F35/Mensal!F34))</f>
        <v>#N/A</v>
      </c>
      <c r="K35" s="28" t="e">
        <f ca="1">IF($B35="","",IF($Q35,$T35*Premissas!$D$13,J35))</f>
        <v>#N/A</v>
      </c>
      <c r="L35" s="28" t="e">
        <f ca="1">IF($B35="","",IF(Premissas!$D$14=0,0,M34*Mensal!G35/Mensal!G34))</f>
        <v>#N/A</v>
      </c>
      <c r="M35" s="28" t="e">
        <f ca="1">IF($B35="","",IF($Q35,$T35*Premissas!$D$14,L35))</f>
        <v>#N/A</v>
      </c>
      <c r="N35" s="28" t="e">
        <f ca="1">IF($B35="","",IF(Premissas!$D$15=0,0,O34*Mensal!H35/Mensal!H34))</f>
        <v>#N/A</v>
      </c>
      <c r="O35" s="28" t="e">
        <f ca="1">IF($B35="","",IF($Q35,$T35*Premissas!$D$15,N35))</f>
        <v>#N/A</v>
      </c>
      <c r="P35" s="28" t="e">
        <f t="shared" ca="1" si="5"/>
        <v>#N/A</v>
      </c>
      <c r="Q35" s="14" t="b">
        <f ca="1">IF($B35="","",AND(Premissas!$E$19&gt;0,MOD($C35,MAX(Premissas!$E$19,1))=0))</f>
        <v>0</v>
      </c>
      <c r="R35" s="28">
        <f ca="1">IF($B35="","",IF($Q35,ABS($P35*Premissas!$D$10-D35)+ABS($P35*Premissas!$D$11-F35)+ABS($P35*Premissas!$D$12-H35)+ABS($P35*Premissas!$D$13-J35)+ABS($P35*Premissas!$D$14-L35)+ABS($P35*Premissas!$D$15-N35),0))</f>
        <v>0</v>
      </c>
      <c r="S35" s="29">
        <f ca="1">IF($B35="","",R35*Premissas!$D$20)</f>
        <v>0</v>
      </c>
      <c r="T35" s="31" t="e">
        <f t="shared" ca="1" si="6"/>
        <v>#N/A</v>
      </c>
      <c r="U35" s="12" t="e">
        <f t="shared" ca="1" si="7"/>
        <v>#N/A</v>
      </c>
      <c r="V35" s="28" t="e">
        <f ca="1">IF($B35="","",Premissas!$D$7*Mensal!$I35/Mensal!$I$6)</f>
        <v>#N/A</v>
      </c>
      <c r="W35" s="12" t="e">
        <f t="shared" ca="1" si="8"/>
        <v>#N/A</v>
      </c>
      <c r="X35" s="28" t="e">
        <f ca="1">IF($B35="","",MAX($T$6:T35))</f>
        <v>#N/A</v>
      </c>
      <c r="Y35" s="12" t="e">
        <f t="shared" ca="1" si="1"/>
        <v>#N/A</v>
      </c>
      <c r="Z35" s="1">
        <f t="shared" ca="1" si="2"/>
        <v>2023</v>
      </c>
      <c r="AA35" s="30" t="e">
        <f t="shared" ca="1" si="3"/>
        <v>#N/A</v>
      </c>
      <c r="AB35" s="30" t="e">
        <f t="shared" ca="1" si="4"/>
        <v>#N/A</v>
      </c>
    </row>
    <row r="36" spans="2:28" x14ac:dyDescent="0.25">
      <c r="B36" s="25">
        <f ca="1">IF(Mensal!B36="","",Mensal!B36)</f>
        <v>45138</v>
      </c>
      <c r="C36" s="1">
        <f t="shared" ca="1" si="0"/>
        <v>30</v>
      </c>
      <c r="D36" s="28" t="e">
        <f ca="1">IF($B36="","",IF(Premissas!$D$10=0,0,E35*Mensal!C36/Mensal!C35))</f>
        <v>#N/A</v>
      </c>
      <c r="E36" s="28" t="e">
        <f ca="1">IF($B36="","",IF($Q36,$T36*Premissas!$D$10,D36))</f>
        <v>#N/A</v>
      </c>
      <c r="F36" s="28" t="e">
        <f ca="1">IF($B36="","",IF(Premissas!$D$11=0,0,G35*Mensal!D36/Mensal!D35))</f>
        <v>#N/A</v>
      </c>
      <c r="G36" s="28" t="e">
        <f ca="1">IF($B36="","",IF($Q36,$T36*Premissas!$D$11,F36))</f>
        <v>#N/A</v>
      </c>
      <c r="H36" s="28" t="e">
        <f ca="1">IF($B36="","",IF(Premissas!$D$12=0,0,I35*Mensal!E36/Mensal!E35))</f>
        <v>#N/A</v>
      </c>
      <c r="I36" s="28" t="e">
        <f ca="1">IF($B36="","",IF($Q36,$T36*Premissas!$D$12,H36))</f>
        <v>#N/A</v>
      </c>
      <c r="J36" s="28" t="e">
        <f ca="1">IF($B36="","",IF(Premissas!$D$13=0,0,K35*Mensal!F36/Mensal!F35))</f>
        <v>#N/A</v>
      </c>
      <c r="K36" s="28" t="e">
        <f ca="1">IF($B36="","",IF($Q36,$T36*Premissas!$D$13,J36))</f>
        <v>#N/A</v>
      </c>
      <c r="L36" s="28" t="e">
        <f ca="1">IF($B36="","",IF(Premissas!$D$14=0,0,M35*Mensal!G36/Mensal!G35))</f>
        <v>#N/A</v>
      </c>
      <c r="M36" s="28" t="e">
        <f ca="1">IF($B36="","",IF($Q36,$T36*Premissas!$D$14,L36))</f>
        <v>#N/A</v>
      </c>
      <c r="N36" s="28" t="e">
        <f ca="1">IF($B36="","",IF(Premissas!$D$15=0,0,O35*Mensal!H36/Mensal!H35))</f>
        <v>#N/A</v>
      </c>
      <c r="O36" s="28" t="e">
        <f ca="1">IF($B36="","",IF($Q36,$T36*Premissas!$D$15,N36))</f>
        <v>#N/A</v>
      </c>
      <c r="P36" s="28" t="e">
        <f t="shared" ca="1" si="5"/>
        <v>#N/A</v>
      </c>
      <c r="Q36" s="14" t="b">
        <f ca="1">IF($B36="","",AND(Premissas!$E$19&gt;0,MOD($C36,MAX(Premissas!$E$19,1))=0))</f>
        <v>1</v>
      </c>
      <c r="R36" s="28" t="e">
        <f ca="1">IF($B36="","",IF($Q36,ABS($P36*Premissas!$D$10-D36)+ABS($P36*Premissas!$D$11-F36)+ABS($P36*Premissas!$D$12-H36)+ABS($P36*Premissas!$D$13-J36)+ABS($P36*Premissas!$D$14-L36)+ABS($P36*Premissas!$D$15-N36),0))</f>
        <v>#N/A</v>
      </c>
      <c r="S36" s="29" t="e">
        <f ca="1">IF($B36="","",R36*Premissas!$D$20)</f>
        <v>#N/A</v>
      </c>
      <c r="T36" s="31" t="e">
        <f t="shared" ca="1" si="6"/>
        <v>#N/A</v>
      </c>
      <c r="U36" s="12" t="e">
        <f t="shared" ca="1" si="7"/>
        <v>#N/A</v>
      </c>
      <c r="V36" s="28" t="e">
        <f ca="1">IF($B36="","",Premissas!$D$7*Mensal!$I36/Mensal!$I$6)</f>
        <v>#N/A</v>
      </c>
      <c r="W36" s="12" t="e">
        <f t="shared" ca="1" si="8"/>
        <v>#N/A</v>
      </c>
      <c r="X36" s="28" t="e">
        <f ca="1">IF($B36="","",MAX($T$6:T36))</f>
        <v>#N/A</v>
      </c>
      <c r="Y36" s="12" t="e">
        <f t="shared" ca="1" si="1"/>
        <v>#N/A</v>
      </c>
      <c r="Z36" s="1">
        <f t="shared" ca="1" si="2"/>
        <v>2023</v>
      </c>
      <c r="AA36" s="30" t="e">
        <f t="shared" ca="1" si="3"/>
        <v>#N/A</v>
      </c>
      <c r="AB36" s="30" t="e">
        <f t="shared" ca="1" si="4"/>
        <v>#N/A</v>
      </c>
    </row>
    <row r="37" spans="2:28" x14ac:dyDescent="0.25">
      <c r="B37" s="25">
        <f ca="1">IF(Mensal!B37="","",Mensal!B37)</f>
        <v>45169</v>
      </c>
      <c r="C37" s="1">
        <f t="shared" ca="1" si="0"/>
        <v>31</v>
      </c>
      <c r="D37" s="28" t="e">
        <f ca="1">IF($B37="","",IF(Premissas!$D$10=0,0,E36*Mensal!C37/Mensal!C36))</f>
        <v>#N/A</v>
      </c>
      <c r="E37" s="28" t="e">
        <f ca="1">IF($B37="","",IF($Q37,$T37*Premissas!$D$10,D37))</f>
        <v>#N/A</v>
      </c>
      <c r="F37" s="28" t="e">
        <f ca="1">IF($B37="","",IF(Premissas!$D$11=0,0,G36*Mensal!D37/Mensal!D36))</f>
        <v>#N/A</v>
      </c>
      <c r="G37" s="28" t="e">
        <f ca="1">IF($B37="","",IF($Q37,$T37*Premissas!$D$11,F37))</f>
        <v>#N/A</v>
      </c>
      <c r="H37" s="28" t="e">
        <f ca="1">IF($B37="","",IF(Premissas!$D$12=0,0,I36*Mensal!E37/Mensal!E36))</f>
        <v>#N/A</v>
      </c>
      <c r="I37" s="28" t="e">
        <f ca="1">IF($B37="","",IF($Q37,$T37*Premissas!$D$12,H37))</f>
        <v>#N/A</v>
      </c>
      <c r="J37" s="28" t="e">
        <f ca="1">IF($B37="","",IF(Premissas!$D$13=0,0,K36*Mensal!F37/Mensal!F36))</f>
        <v>#N/A</v>
      </c>
      <c r="K37" s="28" t="e">
        <f ca="1">IF($B37="","",IF($Q37,$T37*Premissas!$D$13,J37))</f>
        <v>#N/A</v>
      </c>
      <c r="L37" s="28" t="e">
        <f ca="1">IF($B37="","",IF(Premissas!$D$14=0,0,M36*Mensal!G37/Mensal!G36))</f>
        <v>#N/A</v>
      </c>
      <c r="M37" s="28" t="e">
        <f ca="1">IF($B37="","",IF($Q37,$T37*Premissas!$D$14,L37))</f>
        <v>#N/A</v>
      </c>
      <c r="N37" s="28" t="e">
        <f ca="1">IF($B37="","",IF(Premissas!$D$15=0,0,O36*Mensal!H37/Mensal!H36))</f>
        <v>#N/A</v>
      </c>
      <c r="O37" s="28" t="e">
        <f ca="1">IF($B37="","",IF($Q37,$T37*Premissas!$D$15,N37))</f>
        <v>#N/A</v>
      </c>
      <c r="P37" s="28" t="e">
        <f t="shared" ca="1" si="5"/>
        <v>#N/A</v>
      </c>
      <c r="Q37" s="14" t="b">
        <f ca="1">IF($B37="","",AND(Premissas!$E$19&gt;0,MOD($C37,MAX(Premissas!$E$19,1))=0))</f>
        <v>0</v>
      </c>
      <c r="R37" s="28">
        <f ca="1">IF($B37="","",IF($Q37,ABS($P37*Premissas!$D$10-D37)+ABS($P37*Premissas!$D$11-F37)+ABS($P37*Premissas!$D$12-H37)+ABS($P37*Premissas!$D$13-J37)+ABS($P37*Premissas!$D$14-L37)+ABS($P37*Premissas!$D$15-N37),0))</f>
        <v>0</v>
      </c>
      <c r="S37" s="29">
        <f ca="1">IF($B37="","",R37*Premissas!$D$20)</f>
        <v>0</v>
      </c>
      <c r="T37" s="31" t="e">
        <f t="shared" ca="1" si="6"/>
        <v>#N/A</v>
      </c>
      <c r="U37" s="12" t="e">
        <f t="shared" ca="1" si="7"/>
        <v>#N/A</v>
      </c>
      <c r="V37" s="28" t="e">
        <f ca="1">IF($B37="","",Premissas!$D$7*Mensal!$I37/Mensal!$I$6)</f>
        <v>#N/A</v>
      </c>
      <c r="W37" s="12" t="e">
        <f t="shared" ca="1" si="8"/>
        <v>#N/A</v>
      </c>
      <c r="X37" s="28" t="e">
        <f ca="1">IF($B37="","",MAX($T$6:T37))</f>
        <v>#N/A</v>
      </c>
      <c r="Y37" s="12" t="e">
        <f t="shared" ca="1" si="1"/>
        <v>#N/A</v>
      </c>
      <c r="Z37" s="1">
        <f t="shared" ca="1" si="2"/>
        <v>2023</v>
      </c>
      <c r="AA37" s="30" t="e">
        <f t="shared" ca="1" si="3"/>
        <v>#N/A</v>
      </c>
      <c r="AB37" s="30" t="e">
        <f t="shared" ca="1" si="4"/>
        <v>#N/A</v>
      </c>
    </row>
    <row r="38" spans="2:28" x14ac:dyDescent="0.25">
      <c r="B38" s="25">
        <f ca="1">IF(Mensal!B38="","",Mensal!B38)</f>
        <v>45199</v>
      </c>
      <c r="C38" s="1">
        <f t="shared" ca="1" si="0"/>
        <v>32</v>
      </c>
      <c r="D38" s="28" t="e">
        <f ca="1">IF($B38="","",IF(Premissas!$D$10=0,0,E37*Mensal!C38/Mensal!C37))</f>
        <v>#N/A</v>
      </c>
      <c r="E38" s="28" t="e">
        <f ca="1">IF($B38="","",IF($Q38,$T38*Premissas!$D$10,D38))</f>
        <v>#N/A</v>
      </c>
      <c r="F38" s="28" t="e">
        <f ca="1">IF($B38="","",IF(Premissas!$D$11=0,0,G37*Mensal!D38/Mensal!D37))</f>
        <v>#N/A</v>
      </c>
      <c r="G38" s="28" t="e">
        <f ca="1">IF($B38="","",IF($Q38,$T38*Premissas!$D$11,F38))</f>
        <v>#N/A</v>
      </c>
      <c r="H38" s="28" t="e">
        <f ca="1">IF($B38="","",IF(Premissas!$D$12=0,0,I37*Mensal!E38/Mensal!E37))</f>
        <v>#N/A</v>
      </c>
      <c r="I38" s="28" t="e">
        <f ca="1">IF($B38="","",IF($Q38,$T38*Premissas!$D$12,H38))</f>
        <v>#N/A</v>
      </c>
      <c r="J38" s="28" t="e">
        <f ca="1">IF($B38="","",IF(Premissas!$D$13=0,0,K37*Mensal!F38/Mensal!F37))</f>
        <v>#N/A</v>
      </c>
      <c r="K38" s="28" t="e">
        <f ca="1">IF($B38="","",IF($Q38,$T38*Premissas!$D$13,J38))</f>
        <v>#N/A</v>
      </c>
      <c r="L38" s="28" t="e">
        <f ca="1">IF($B38="","",IF(Premissas!$D$14=0,0,M37*Mensal!G38/Mensal!G37))</f>
        <v>#N/A</v>
      </c>
      <c r="M38" s="28" t="e">
        <f ca="1">IF($B38="","",IF($Q38,$T38*Premissas!$D$14,L38))</f>
        <v>#N/A</v>
      </c>
      <c r="N38" s="28" t="e">
        <f ca="1">IF($B38="","",IF(Premissas!$D$15=0,0,O37*Mensal!H38/Mensal!H37))</f>
        <v>#N/A</v>
      </c>
      <c r="O38" s="28" t="e">
        <f ca="1">IF($B38="","",IF($Q38,$T38*Premissas!$D$15,N38))</f>
        <v>#N/A</v>
      </c>
      <c r="P38" s="28" t="e">
        <f t="shared" ca="1" si="5"/>
        <v>#N/A</v>
      </c>
      <c r="Q38" s="14" t="b">
        <f ca="1">IF($B38="","",AND(Premissas!$E$19&gt;0,MOD($C38,MAX(Premissas!$E$19,1))=0))</f>
        <v>0</v>
      </c>
      <c r="R38" s="28">
        <f ca="1">IF($B38="","",IF($Q38,ABS($P38*Premissas!$D$10-D38)+ABS($P38*Premissas!$D$11-F38)+ABS($P38*Premissas!$D$12-H38)+ABS($P38*Premissas!$D$13-J38)+ABS($P38*Premissas!$D$14-L38)+ABS($P38*Premissas!$D$15-N38),0))</f>
        <v>0</v>
      </c>
      <c r="S38" s="29">
        <f ca="1">IF($B38="","",R38*Premissas!$D$20)</f>
        <v>0</v>
      </c>
      <c r="T38" s="31" t="e">
        <f t="shared" ca="1" si="6"/>
        <v>#N/A</v>
      </c>
      <c r="U38" s="12" t="e">
        <f t="shared" ca="1" si="7"/>
        <v>#N/A</v>
      </c>
      <c r="V38" s="28" t="e">
        <f ca="1">IF($B38="","",Premissas!$D$7*Mensal!$I38/Mensal!$I$6)</f>
        <v>#N/A</v>
      </c>
      <c r="W38" s="12" t="e">
        <f t="shared" ca="1" si="8"/>
        <v>#N/A</v>
      </c>
      <c r="X38" s="28" t="e">
        <f ca="1">IF($B38="","",MAX($T$6:T38))</f>
        <v>#N/A</v>
      </c>
      <c r="Y38" s="12" t="e">
        <f t="shared" ca="1" si="1"/>
        <v>#N/A</v>
      </c>
      <c r="Z38" s="1">
        <f t="shared" ca="1" si="2"/>
        <v>2023</v>
      </c>
      <c r="AA38" s="30" t="e">
        <f t="shared" ca="1" si="3"/>
        <v>#N/A</v>
      </c>
      <c r="AB38" s="30" t="e">
        <f t="shared" ca="1" si="4"/>
        <v>#N/A</v>
      </c>
    </row>
    <row r="39" spans="2:28" x14ac:dyDescent="0.25">
      <c r="B39" s="25">
        <f ca="1">IF(Mensal!B39="","",Mensal!B39)</f>
        <v>45230</v>
      </c>
      <c r="C39" s="1">
        <f t="shared" ca="1" si="0"/>
        <v>33</v>
      </c>
      <c r="D39" s="28" t="e">
        <f ca="1">IF($B39="","",IF(Premissas!$D$10=0,0,E38*Mensal!C39/Mensal!C38))</f>
        <v>#N/A</v>
      </c>
      <c r="E39" s="28" t="e">
        <f ca="1">IF($B39="","",IF($Q39,$T39*Premissas!$D$10,D39))</f>
        <v>#N/A</v>
      </c>
      <c r="F39" s="28" t="e">
        <f ca="1">IF($B39="","",IF(Premissas!$D$11=0,0,G38*Mensal!D39/Mensal!D38))</f>
        <v>#N/A</v>
      </c>
      <c r="G39" s="28" t="e">
        <f ca="1">IF($B39="","",IF($Q39,$T39*Premissas!$D$11,F39))</f>
        <v>#N/A</v>
      </c>
      <c r="H39" s="28" t="e">
        <f ca="1">IF($B39="","",IF(Premissas!$D$12=0,0,I38*Mensal!E39/Mensal!E38))</f>
        <v>#N/A</v>
      </c>
      <c r="I39" s="28" t="e">
        <f ca="1">IF($B39="","",IF($Q39,$T39*Premissas!$D$12,H39))</f>
        <v>#N/A</v>
      </c>
      <c r="J39" s="28" t="e">
        <f ca="1">IF($B39="","",IF(Premissas!$D$13=0,0,K38*Mensal!F39/Mensal!F38))</f>
        <v>#N/A</v>
      </c>
      <c r="K39" s="28" t="e">
        <f ca="1">IF($B39="","",IF($Q39,$T39*Premissas!$D$13,J39))</f>
        <v>#N/A</v>
      </c>
      <c r="L39" s="28" t="e">
        <f ca="1">IF($B39="","",IF(Premissas!$D$14=0,0,M38*Mensal!G39/Mensal!G38))</f>
        <v>#N/A</v>
      </c>
      <c r="M39" s="28" t="e">
        <f ca="1">IF($B39="","",IF($Q39,$T39*Premissas!$D$14,L39))</f>
        <v>#N/A</v>
      </c>
      <c r="N39" s="28" t="e">
        <f ca="1">IF($B39="","",IF(Premissas!$D$15=0,0,O38*Mensal!H39/Mensal!H38))</f>
        <v>#N/A</v>
      </c>
      <c r="O39" s="28" t="e">
        <f ca="1">IF($B39="","",IF($Q39,$T39*Premissas!$D$15,N39))</f>
        <v>#N/A</v>
      </c>
      <c r="P39" s="28" t="e">
        <f t="shared" ca="1" si="5"/>
        <v>#N/A</v>
      </c>
      <c r="Q39" s="14" t="b">
        <f ca="1">IF($B39="","",AND(Premissas!$E$19&gt;0,MOD($C39,MAX(Premissas!$E$19,1))=0))</f>
        <v>1</v>
      </c>
      <c r="R39" s="28" t="e">
        <f ca="1">IF($B39="","",IF($Q39,ABS($P39*Premissas!$D$10-D39)+ABS($P39*Premissas!$D$11-F39)+ABS($P39*Premissas!$D$12-H39)+ABS($P39*Premissas!$D$13-J39)+ABS($P39*Premissas!$D$14-L39)+ABS($P39*Premissas!$D$15-N39),0))</f>
        <v>#N/A</v>
      </c>
      <c r="S39" s="29" t="e">
        <f ca="1">IF($B39="","",R39*Premissas!$D$20)</f>
        <v>#N/A</v>
      </c>
      <c r="T39" s="31" t="e">
        <f t="shared" ca="1" si="6"/>
        <v>#N/A</v>
      </c>
      <c r="U39" s="12" t="e">
        <f t="shared" ca="1" si="7"/>
        <v>#N/A</v>
      </c>
      <c r="V39" s="28" t="e">
        <f ca="1">IF($B39="","",Premissas!$D$7*Mensal!$I39/Mensal!$I$6)</f>
        <v>#N/A</v>
      </c>
      <c r="W39" s="12" t="e">
        <f t="shared" ca="1" si="8"/>
        <v>#N/A</v>
      </c>
      <c r="X39" s="28" t="e">
        <f ca="1">IF($B39="","",MAX($T$6:T39))</f>
        <v>#N/A</v>
      </c>
      <c r="Y39" s="12" t="e">
        <f t="shared" ca="1" si="1"/>
        <v>#N/A</v>
      </c>
      <c r="Z39" s="1">
        <f t="shared" ca="1" si="2"/>
        <v>2023</v>
      </c>
      <c r="AA39" s="30" t="e">
        <f t="shared" ca="1" si="3"/>
        <v>#N/A</v>
      </c>
      <c r="AB39" s="30" t="e">
        <f t="shared" ca="1" si="4"/>
        <v>#N/A</v>
      </c>
    </row>
    <row r="40" spans="2:28" x14ac:dyDescent="0.25">
      <c r="B40" s="25">
        <f ca="1">IF(Mensal!B40="","",Mensal!B40)</f>
        <v>45260</v>
      </c>
      <c r="C40" s="1">
        <f t="shared" ca="1" si="0"/>
        <v>34</v>
      </c>
      <c r="D40" s="28" t="e">
        <f ca="1">IF($B40="","",IF(Premissas!$D$10=0,0,E39*Mensal!C40/Mensal!C39))</f>
        <v>#N/A</v>
      </c>
      <c r="E40" s="28" t="e">
        <f ca="1">IF($B40="","",IF($Q40,$T40*Premissas!$D$10,D40))</f>
        <v>#N/A</v>
      </c>
      <c r="F40" s="28" t="e">
        <f ca="1">IF($B40="","",IF(Premissas!$D$11=0,0,G39*Mensal!D40/Mensal!D39))</f>
        <v>#N/A</v>
      </c>
      <c r="G40" s="28" t="e">
        <f ca="1">IF($B40="","",IF($Q40,$T40*Premissas!$D$11,F40))</f>
        <v>#N/A</v>
      </c>
      <c r="H40" s="28" t="e">
        <f ca="1">IF($B40="","",IF(Premissas!$D$12=0,0,I39*Mensal!E40/Mensal!E39))</f>
        <v>#N/A</v>
      </c>
      <c r="I40" s="28" t="e">
        <f ca="1">IF($B40="","",IF($Q40,$T40*Premissas!$D$12,H40))</f>
        <v>#N/A</v>
      </c>
      <c r="J40" s="28" t="e">
        <f ca="1">IF($B40="","",IF(Premissas!$D$13=0,0,K39*Mensal!F40/Mensal!F39))</f>
        <v>#N/A</v>
      </c>
      <c r="K40" s="28" t="e">
        <f ca="1">IF($B40="","",IF($Q40,$T40*Premissas!$D$13,J40))</f>
        <v>#N/A</v>
      </c>
      <c r="L40" s="28" t="e">
        <f ca="1">IF($B40="","",IF(Premissas!$D$14=0,0,M39*Mensal!G40/Mensal!G39))</f>
        <v>#N/A</v>
      </c>
      <c r="M40" s="28" t="e">
        <f ca="1">IF($B40="","",IF($Q40,$T40*Premissas!$D$14,L40))</f>
        <v>#N/A</v>
      </c>
      <c r="N40" s="28" t="e">
        <f ca="1">IF($B40="","",IF(Premissas!$D$15=0,0,O39*Mensal!H40/Mensal!H39))</f>
        <v>#N/A</v>
      </c>
      <c r="O40" s="28" t="e">
        <f ca="1">IF($B40="","",IF($Q40,$T40*Premissas!$D$15,N40))</f>
        <v>#N/A</v>
      </c>
      <c r="P40" s="28" t="e">
        <f t="shared" ca="1" si="5"/>
        <v>#N/A</v>
      </c>
      <c r="Q40" s="14" t="b">
        <f ca="1">IF($B40="","",AND(Premissas!$E$19&gt;0,MOD($C40,MAX(Premissas!$E$19,1))=0))</f>
        <v>0</v>
      </c>
      <c r="R40" s="28">
        <f ca="1">IF($B40="","",IF($Q40,ABS($P40*Premissas!$D$10-D40)+ABS($P40*Premissas!$D$11-F40)+ABS($P40*Premissas!$D$12-H40)+ABS($P40*Premissas!$D$13-J40)+ABS($P40*Premissas!$D$14-L40)+ABS($P40*Premissas!$D$15-N40),0))</f>
        <v>0</v>
      </c>
      <c r="S40" s="29">
        <f ca="1">IF($B40="","",R40*Premissas!$D$20)</f>
        <v>0</v>
      </c>
      <c r="T40" s="31" t="e">
        <f t="shared" ca="1" si="6"/>
        <v>#N/A</v>
      </c>
      <c r="U40" s="12" t="e">
        <f t="shared" ca="1" si="7"/>
        <v>#N/A</v>
      </c>
      <c r="V40" s="28" t="e">
        <f ca="1">IF($B40="","",Premissas!$D$7*Mensal!$I40/Mensal!$I$6)</f>
        <v>#N/A</v>
      </c>
      <c r="W40" s="12" t="e">
        <f t="shared" ca="1" si="8"/>
        <v>#N/A</v>
      </c>
      <c r="X40" s="28" t="e">
        <f ca="1">IF($B40="","",MAX($T$6:T40))</f>
        <v>#N/A</v>
      </c>
      <c r="Y40" s="12" t="e">
        <f t="shared" ca="1" si="1"/>
        <v>#N/A</v>
      </c>
      <c r="Z40" s="1">
        <f t="shared" ca="1" si="2"/>
        <v>2023</v>
      </c>
      <c r="AA40" s="30" t="e">
        <f t="shared" ca="1" si="3"/>
        <v>#N/A</v>
      </c>
      <c r="AB40" s="30" t="e">
        <f t="shared" ca="1" si="4"/>
        <v>#N/A</v>
      </c>
    </row>
    <row r="41" spans="2:28" x14ac:dyDescent="0.25">
      <c r="B41" s="25">
        <f ca="1">IF(Mensal!B41="","",Mensal!B41)</f>
        <v>45291</v>
      </c>
      <c r="C41" s="1">
        <f t="shared" ca="1" si="0"/>
        <v>35</v>
      </c>
      <c r="D41" s="28" t="e">
        <f ca="1">IF($B41="","",IF(Premissas!$D$10=0,0,E40*Mensal!C41/Mensal!C40))</f>
        <v>#N/A</v>
      </c>
      <c r="E41" s="28" t="e">
        <f ca="1">IF($B41="","",IF($Q41,$T41*Premissas!$D$10,D41))</f>
        <v>#N/A</v>
      </c>
      <c r="F41" s="28" t="e">
        <f ca="1">IF($B41="","",IF(Premissas!$D$11=0,0,G40*Mensal!D41/Mensal!D40))</f>
        <v>#N/A</v>
      </c>
      <c r="G41" s="28" t="e">
        <f ca="1">IF($B41="","",IF($Q41,$T41*Premissas!$D$11,F41))</f>
        <v>#N/A</v>
      </c>
      <c r="H41" s="28" t="e">
        <f ca="1">IF($B41="","",IF(Premissas!$D$12=0,0,I40*Mensal!E41/Mensal!E40))</f>
        <v>#N/A</v>
      </c>
      <c r="I41" s="28" t="e">
        <f ca="1">IF($B41="","",IF($Q41,$T41*Premissas!$D$12,H41))</f>
        <v>#N/A</v>
      </c>
      <c r="J41" s="28" t="e">
        <f ca="1">IF($B41="","",IF(Premissas!$D$13=0,0,K40*Mensal!F41/Mensal!F40))</f>
        <v>#N/A</v>
      </c>
      <c r="K41" s="28" t="e">
        <f ca="1">IF($B41="","",IF($Q41,$T41*Premissas!$D$13,J41))</f>
        <v>#N/A</v>
      </c>
      <c r="L41" s="28" t="e">
        <f ca="1">IF($B41="","",IF(Premissas!$D$14=0,0,M40*Mensal!G41/Mensal!G40))</f>
        <v>#N/A</v>
      </c>
      <c r="M41" s="28" t="e">
        <f ca="1">IF($B41="","",IF($Q41,$T41*Premissas!$D$14,L41))</f>
        <v>#N/A</v>
      </c>
      <c r="N41" s="28" t="e">
        <f ca="1">IF($B41="","",IF(Premissas!$D$15=0,0,O40*Mensal!H41/Mensal!H40))</f>
        <v>#N/A</v>
      </c>
      <c r="O41" s="28" t="e">
        <f ca="1">IF($B41="","",IF($Q41,$T41*Premissas!$D$15,N41))</f>
        <v>#N/A</v>
      </c>
      <c r="P41" s="28" t="e">
        <f t="shared" ca="1" si="5"/>
        <v>#N/A</v>
      </c>
      <c r="Q41" s="14" t="b">
        <f ca="1">IF($B41="","",AND(Premissas!$E$19&gt;0,MOD($C41,MAX(Premissas!$E$19,1))=0))</f>
        <v>0</v>
      </c>
      <c r="R41" s="28">
        <f ca="1">IF($B41="","",IF($Q41,ABS($P41*Premissas!$D$10-D41)+ABS($P41*Premissas!$D$11-F41)+ABS($P41*Premissas!$D$12-H41)+ABS($P41*Premissas!$D$13-J41)+ABS($P41*Premissas!$D$14-L41)+ABS($P41*Premissas!$D$15-N41),0))</f>
        <v>0</v>
      </c>
      <c r="S41" s="29">
        <f ca="1">IF($B41="","",R41*Premissas!$D$20)</f>
        <v>0</v>
      </c>
      <c r="T41" s="31" t="e">
        <f t="shared" ca="1" si="6"/>
        <v>#N/A</v>
      </c>
      <c r="U41" s="12" t="e">
        <f t="shared" ca="1" si="7"/>
        <v>#N/A</v>
      </c>
      <c r="V41" s="28" t="e">
        <f ca="1">IF($B41="","",Premissas!$D$7*Mensal!$I41/Mensal!$I$6)</f>
        <v>#N/A</v>
      </c>
      <c r="W41" s="12" t="e">
        <f t="shared" ca="1" si="8"/>
        <v>#N/A</v>
      </c>
      <c r="X41" s="28" t="e">
        <f ca="1">IF($B41="","",MAX($T$6:T41))</f>
        <v>#N/A</v>
      </c>
      <c r="Y41" s="12" t="e">
        <f t="shared" ca="1" si="1"/>
        <v>#N/A</v>
      </c>
      <c r="Z41" s="1">
        <f t="shared" ca="1" si="2"/>
        <v>2023</v>
      </c>
      <c r="AA41" s="30" t="e">
        <f t="shared" ca="1" si="3"/>
        <v>#N/A</v>
      </c>
      <c r="AB41" s="30" t="e">
        <f t="shared" ca="1" si="4"/>
        <v>#N/A</v>
      </c>
    </row>
    <row r="42" spans="2:28" x14ac:dyDescent="0.25">
      <c r="B42" s="25">
        <f ca="1">IF(Mensal!B42="","",Mensal!B42)</f>
        <v>45322</v>
      </c>
      <c r="C42" s="1">
        <f t="shared" ca="1" si="0"/>
        <v>36</v>
      </c>
      <c r="D42" s="28" t="e">
        <f ca="1">IF($B42="","",IF(Premissas!$D$10=0,0,E41*Mensal!C42/Mensal!C41))</f>
        <v>#N/A</v>
      </c>
      <c r="E42" s="28" t="e">
        <f ca="1">IF($B42="","",IF($Q42,$T42*Premissas!$D$10,D42))</f>
        <v>#N/A</v>
      </c>
      <c r="F42" s="28" t="e">
        <f ca="1">IF($B42="","",IF(Premissas!$D$11=0,0,G41*Mensal!D42/Mensal!D41))</f>
        <v>#N/A</v>
      </c>
      <c r="G42" s="28" t="e">
        <f ca="1">IF($B42="","",IF($Q42,$T42*Premissas!$D$11,F42))</f>
        <v>#N/A</v>
      </c>
      <c r="H42" s="28" t="e">
        <f ca="1">IF($B42="","",IF(Premissas!$D$12=0,0,I41*Mensal!E42/Mensal!E41))</f>
        <v>#N/A</v>
      </c>
      <c r="I42" s="28" t="e">
        <f ca="1">IF($B42="","",IF($Q42,$T42*Premissas!$D$12,H42))</f>
        <v>#N/A</v>
      </c>
      <c r="J42" s="28" t="e">
        <f ca="1">IF($B42="","",IF(Premissas!$D$13=0,0,K41*Mensal!F42/Mensal!F41))</f>
        <v>#N/A</v>
      </c>
      <c r="K42" s="28" t="e">
        <f ca="1">IF($B42="","",IF($Q42,$T42*Premissas!$D$13,J42))</f>
        <v>#N/A</v>
      </c>
      <c r="L42" s="28" t="e">
        <f ca="1">IF($B42="","",IF(Premissas!$D$14=0,0,M41*Mensal!G42/Mensal!G41))</f>
        <v>#N/A</v>
      </c>
      <c r="M42" s="28" t="e">
        <f ca="1">IF($B42="","",IF($Q42,$T42*Premissas!$D$14,L42))</f>
        <v>#N/A</v>
      </c>
      <c r="N42" s="28" t="e">
        <f ca="1">IF($B42="","",IF(Premissas!$D$15=0,0,O41*Mensal!H42/Mensal!H41))</f>
        <v>#N/A</v>
      </c>
      <c r="O42" s="28" t="e">
        <f ca="1">IF($B42="","",IF($Q42,$T42*Premissas!$D$15,N42))</f>
        <v>#N/A</v>
      </c>
      <c r="P42" s="28" t="e">
        <f t="shared" ca="1" si="5"/>
        <v>#N/A</v>
      </c>
      <c r="Q42" s="14" t="b">
        <f ca="1">IF($B42="","",AND(Premissas!$E$19&gt;0,MOD($C42,MAX(Premissas!$E$19,1))=0))</f>
        <v>1</v>
      </c>
      <c r="R42" s="28" t="e">
        <f ca="1">IF($B42="","",IF($Q42,ABS($P42*Premissas!$D$10-D42)+ABS($P42*Premissas!$D$11-F42)+ABS($P42*Premissas!$D$12-H42)+ABS($P42*Premissas!$D$13-J42)+ABS($P42*Premissas!$D$14-L42)+ABS($P42*Premissas!$D$15-N42),0))</f>
        <v>#N/A</v>
      </c>
      <c r="S42" s="29" t="e">
        <f ca="1">IF($B42="","",R42*Premissas!$D$20)</f>
        <v>#N/A</v>
      </c>
      <c r="T42" s="31" t="e">
        <f t="shared" ca="1" si="6"/>
        <v>#N/A</v>
      </c>
      <c r="U42" s="12" t="e">
        <f t="shared" ca="1" si="7"/>
        <v>#N/A</v>
      </c>
      <c r="V42" s="28" t="e">
        <f ca="1">IF($B42="","",Premissas!$D$7*Mensal!$I42/Mensal!$I$6)</f>
        <v>#N/A</v>
      </c>
      <c r="W42" s="12" t="e">
        <f t="shared" ca="1" si="8"/>
        <v>#N/A</v>
      </c>
      <c r="X42" s="28" t="e">
        <f ca="1">IF($B42="","",MAX($T$6:T42))</f>
        <v>#N/A</v>
      </c>
      <c r="Y42" s="12" t="e">
        <f t="shared" ca="1" si="1"/>
        <v>#N/A</v>
      </c>
      <c r="Z42" s="1">
        <f t="shared" ca="1" si="2"/>
        <v>2024</v>
      </c>
      <c r="AA42" s="30" t="e">
        <f t="shared" ca="1" si="3"/>
        <v>#N/A</v>
      </c>
      <c r="AB42" s="30" t="e">
        <f t="shared" ca="1" si="4"/>
        <v>#N/A</v>
      </c>
    </row>
    <row r="43" spans="2:28" x14ac:dyDescent="0.25">
      <c r="B43" s="25">
        <f ca="1">IF(Mensal!B43="","",Mensal!B43)</f>
        <v>45351</v>
      </c>
      <c r="C43" s="1">
        <f t="shared" ca="1" si="0"/>
        <v>37</v>
      </c>
      <c r="D43" s="28" t="e">
        <f ca="1">IF($B43="","",IF(Premissas!$D$10=0,0,E42*Mensal!C43/Mensal!C42))</f>
        <v>#N/A</v>
      </c>
      <c r="E43" s="28" t="e">
        <f ca="1">IF($B43="","",IF($Q43,$T43*Premissas!$D$10,D43))</f>
        <v>#N/A</v>
      </c>
      <c r="F43" s="28" t="e">
        <f ca="1">IF($B43="","",IF(Premissas!$D$11=0,0,G42*Mensal!D43/Mensal!D42))</f>
        <v>#N/A</v>
      </c>
      <c r="G43" s="28" t="e">
        <f ca="1">IF($B43="","",IF($Q43,$T43*Premissas!$D$11,F43))</f>
        <v>#N/A</v>
      </c>
      <c r="H43" s="28" t="e">
        <f ca="1">IF($B43="","",IF(Premissas!$D$12=0,0,I42*Mensal!E43/Mensal!E42))</f>
        <v>#N/A</v>
      </c>
      <c r="I43" s="28" t="e">
        <f ca="1">IF($B43="","",IF($Q43,$T43*Premissas!$D$12,H43))</f>
        <v>#N/A</v>
      </c>
      <c r="J43" s="28" t="e">
        <f ca="1">IF($B43="","",IF(Premissas!$D$13=0,0,K42*Mensal!F43/Mensal!F42))</f>
        <v>#N/A</v>
      </c>
      <c r="K43" s="28" t="e">
        <f ca="1">IF($B43="","",IF($Q43,$T43*Premissas!$D$13,J43))</f>
        <v>#N/A</v>
      </c>
      <c r="L43" s="28" t="e">
        <f ca="1">IF($B43="","",IF(Premissas!$D$14=0,0,M42*Mensal!G43/Mensal!G42))</f>
        <v>#N/A</v>
      </c>
      <c r="M43" s="28" t="e">
        <f ca="1">IF($B43="","",IF($Q43,$T43*Premissas!$D$14,L43))</f>
        <v>#N/A</v>
      </c>
      <c r="N43" s="28" t="e">
        <f ca="1">IF($B43="","",IF(Premissas!$D$15=0,0,O42*Mensal!H43/Mensal!H42))</f>
        <v>#N/A</v>
      </c>
      <c r="O43" s="28" t="e">
        <f ca="1">IF($B43="","",IF($Q43,$T43*Premissas!$D$15,N43))</f>
        <v>#N/A</v>
      </c>
      <c r="P43" s="28" t="e">
        <f t="shared" ca="1" si="5"/>
        <v>#N/A</v>
      </c>
      <c r="Q43" s="14" t="b">
        <f ca="1">IF($B43="","",AND(Premissas!$E$19&gt;0,MOD($C43,MAX(Premissas!$E$19,1))=0))</f>
        <v>0</v>
      </c>
      <c r="R43" s="28">
        <f ca="1">IF($B43="","",IF($Q43,ABS($P43*Premissas!$D$10-D43)+ABS($P43*Premissas!$D$11-F43)+ABS($P43*Premissas!$D$12-H43)+ABS($P43*Premissas!$D$13-J43)+ABS($P43*Premissas!$D$14-L43)+ABS($P43*Premissas!$D$15-N43),0))</f>
        <v>0</v>
      </c>
      <c r="S43" s="29">
        <f ca="1">IF($B43="","",R43*Premissas!$D$20)</f>
        <v>0</v>
      </c>
      <c r="T43" s="31" t="e">
        <f t="shared" ca="1" si="6"/>
        <v>#N/A</v>
      </c>
      <c r="U43" s="12" t="e">
        <f t="shared" ca="1" si="7"/>
        <v>#N/A</v>
      </c>
      <c r="V43" s="28" t="e">
        <f ca="1">IF($B43="","",Premissas!$D$7*Mensal!$I43/Mensal!$I$6)</f>
        <v>#N/A</v>
      </c>
      <c r="W43" s="12" t="e">
        <f t="shared" ca="1" si="8"/>
        <v>#N/A</v>
      </c>
      <c r="X43" s="28" t="e">
        <f ca="1">IF($B43="","",MAX($T$6:T43))</f>
        <v>#N/A</v>
      </c>
      <c r="Y43" s="12" t="e">
        <f t="shared" ca="1" si="1"/>
        <v>#N/A</v>
      </c>
      <c r="Z43" s="1">
        <f t="shared" ca="1" si="2"/>
        <v>2024</v>
      </c>
      <c r="AA43" s="30" t="e">
        <f t="shared" ca="1" si="3"/>
        <v>#N/A</v>
      </c>
      <c r="AB43" s="30" t="e">
        <f t="shared" ca="1" si="4"/>
        <v>#N/A</v>
      </c>
    </row>
    <row r="44" spans="2:28" x14ac:dyDescent="0.25">
      <c r="B44" s="25">
        <f ca="1">IF(Mensal!B44="","",Mensal!B44)</f>
        <v>45382</v>
      </c>
      <c r="C44" s="1">
        <f t="shared" ca="1" si="0"/>
        <v>38</v>
      </c>
      <c r="D44" s="28" t="e">
        <f ca="1">IF($B44="","",IF(Premissas!$D$10=0,0,E43*Mensal!C44/Mensal!C43))</f>
        <v>#N/A</v>
      </c>
      <c r="E44" s="28" t="e">
        <f ca="1">IF($B44="","",IF($Q44,$T44*Premissas!$D$10,D44))</f>
        <v>#N/A</v>
      </c>
      <c r="F44" s="28" t="e">
        <f ca="1">IF($B44="","",IF(Premissas!$D$11=0,0,G43*Mensal!D44/Mensal!D43))</f>
        <v>#N/A</v>
      </c>
      <c r="G44" s="28" t="e">
        <f ca="1">IF($B44="","",IF($Q44,$T44*Premissas!$D$11,F44))</f>
        <v>#N/A</v>
      </c>
      <c r="H44" s="28" t="e">
        <f ca="1">IF($B44="","",IF(Premissas!$D$12=0,0,I43*Mensal!E44/Mensal!E43))</f>
        <v>#N/A</v>
      </c>
      <c r="I44" s="28" t="e">
        <f ca="1">IF($B44="","",IF($Q44,$T44*Premissas!$D$12,H44))</f>
        <v>#N/A</v>
      </c>
      <c r="J44" s="28" t="e">
        <f ca="1">IF($B44="","",IF(Premissas!$D$13=0,0,K43*Mensal!F44/Mensal!F43))</f>
        <v>#N/A</v>
      </c>
      <c r="K44" s="28" t="e">
        <f ca="1">IF($B44="","",IF($Q44,$T44*Premissas!$D$13,J44))</f>
        <v>#N/A</v>
      </c>
      <c r="L44" s="28" t="e">
        <f ca="1">IF($B44="","",IF(Premissas!$D$14=0,0,M43*Mensal!G44/Mensal!G43))</f>
        <v>#N/A</v>
      </c>
      <c r="M44" s="28" t="e">
        <f ca="1">IF($B44="","",IF($Q44,$T44*Premissas!$D$14,L44))</f>
        <v>#N/A</v>
      </c>
      <c r="N44" s="28" t="e">
        <f ca="1">IF($B44="","",IF(Premissas!$D$15=0,0,O43*Mensal!H44/Mensal!H43))</f>
        <v>#N/A</v>
      </c>
      <c r="O44" s="28" t="e">
        <f ca="1">IF($B44="","",IF($Q44,$T44*Premissas!$D$15,N44))</f>
        <v>#N/A</v>
      </c>
      <c r="P44" s="28" t="e">
        <f t="shared" ca="1" si="5"/>
        <v>#N/A</v>
      </c>
      <c r="Q44" s="14" t="b">
        <f ca="1">IF($B44="","",AND(Premissas!$E$19&gt;0,MOD($C44,MAX(Premissas!$E$19,1))=0))</f>
        <v>0</v>
      </c>
      <c r="R44" s="28">
        <f ca="1">IF($B44="","",IF($Q44,ABS($P44*Premissas!$D$10-D44)+ABS($P44*Premissas!$D$11-F44)+ABS($P44*Premissas!$D$12-H44)+ABS($P44*Premissas!$D$13-J44)+ABS($P44*Premissas!$D$14-L44)+ABS($P44*Premissas!$D$15-N44),0))</f>
        <v>0</v>
      </c>
      <c r="S44" s="29">
        <f ca="1">IF($B44="","",R44*Premissas!$D$20)</f>
        <v>0</v>
      </c>
      <c r="T44" s="31" t="e">
        <f t="shared" ca="1" si="6"/>
        <v>#N/A</v>
      </c>
      <c r="U44" s="12" t="e">
        <f t="shared" ca="1" si="7"/>
        <v>#N/A</v>
      </c>
      <c r="V44" s="28" t="e">
        <f ca="1">IF($B44="","",Premissas!$D$7*Mensal!$I44/Mensal!$I$6)</f>
        <v>#N/A</v>
      </c>
      <c r="W44" s="12" t="e">
        <f t="shared" ca="1" si="8"/>
        <v>#N/A</v>
      </c>
      <c r="X44" s="28" t="e">
        <f ca="1">IF($B44="","",MAX($T$6:T44))</f>
        <v>#N/A</v>
      </c>
      <c r="Y44" s="12" t="e">
        <f t="shared" ca="1" si="1"/>
        <v>#N/A</v>
      </c>
      <c r="Z44" s="1">
        <f t="shared" ca="1" si="2"/>
        <v>2024</v>
      </c>
      <c r="AA44" s="30" t="e">
        <f t="shared" ca="1" si="3"/>
        <v>#N/A</v>
      </c>
      <c r="AB44" s="30" t="e">
        <f t="shared" ca="1" si="4"/>
        <v>#N/A</v>
      </c>
    </row>
    <row r="45" spans="2:28" x14ac:dyDescent="0.25">
      <c r="B45" s="25">
        <f ca="1">IF(Mensal!B45="","",Mensal!B45)</f>
        <v>45412</v>
      </c>
      <c r="C45" s="1">
        <f t="shared" ca="1" si="0"/>
        <v>39</v>
      </c>
      <c r="D45" s="28" t="e">
        <f ca="1">IF($B45="","",IF(Premissas!$D$10=0,0,E44*Mensal!C45/Mensal!C44))</f>
        <v>#N/A</v>
      </c>
      <c r="E45" s="28" t="e">
        <f ca="1">IF($B45="","",IF($Q45,$T45*Premissas!$D$10,D45))</f>
        <v>#N/A</v>
      </c>
      <c r="F45" s="28" t="e">
        <f ca="1">IF($B45="","",IF(Premissas!$D$11=0,0,G44*Mensal!D45/Mensal!D44))</f>
        <v>#N/A</v>
      </c>
      <c r="G45" s="28" t="e">
        <f ca="1">IF($B45="","",IF($Q45,$T45*Premissas!$D$11,F45))</f>
        <v>#N/A</v>
      </c>
      <c r="H45" s="28" t="e">
        <f ca="1">IF($B45="","",IF(Premissas!$D$12=0,0,I44*Mensal!E45/Mensal!E44))</f>
        <v>#N/A</v>
      </c>
      <c r="I45" s="28" t="e">
        <f ca="1">IF($B45="","",IF($Q45,$T45*Premissas!$D$12,H45))</f>
        <v>#N/A</v>
      </c>
      <c r="J45" s="28" t="e">
        <f ca="1">IF($B45="","",IF(Premissas!$D$13=0,0,K44*Mensal!F45/Mensal!F44))</f>
        <v>#N/A</v>
      </c>
      <c r="K45" s="28" t="e">
        <f ca="1">IF($B45="","",IF($Q45,$T45*Premissas!$D$13,J45))</f>
        <v>#N/A</v>
      </c>
      <c r="L45" s="28" t="e">
        <f ca="1">IF($B45="","",IF(Premissas!$D$14=0,0,M44*Mensal!G45/Mensal!G44))</f>
        <v>#N/A</v>
      </c>
      <c r="M45" s="28" t="e">
        <f ca="1">IF($B45="","",IF($Q45,$T45*Premissas!$D$14,L45))</f>
        <v>#N/A</v>
      </c>
      <c r="N45" s="28" t="e">
        <f ca="1">IF($B45="","",IF(Premissas!$D$15=0,0,O44*Mensal!H45/Mensal!H44))</f>
        <v>#N/A</v>
      </c>
      <c r="O45" s="28" t="e">
        <f ca="1">IF($B45="","",IF($Q45,$T45*Premissas!$D$15,N45))</f>
        <v>#N/A</v>
      </c>
      <c r="P45" s="28" t="e">
        <f t="shared" ca="1" si="5"/>
        <v>#N/A</v>
      </c>
      <c r="Q45" s="14" t="b">
        <f ca="1">IF($B45="","",AND(Premissas!$E$19&gt;0,MOD($C45,MAX(Premissas!$E$19,1))=0))</f>
        <v>1</v>
      </c>
      <c r="R45" s="28" t="e">
        <f ca="1">IF($B45="","",IF($Q45,ABS($P45*Premissas!$D$10-D45)+ABS($P45*Premissas!$D$11-F45)+ABS($P45*Premissas!$D$12-H45)+ABS($P45*Premissas!$D$13-J45)+ABS($P45*Premissas!$D$14-L45)+ABS($P45*Premissas!$D$15-N45),0))</f>
        <v>#N/A</v>
      </c>
      <c r="S45" s="29" t="e">
        <f ca="1">IF($B45="","",R45*Premissas!$D$20)</f>
        <v>#N/A</v>
      </c>
      <c r="T45" s="31" t="e">
        <f t="shared" ca="1" si="6"/>
        <v>#N/A</v>
      </c>
      <c r="U45" s="12" t="e">
        <f t="shared" ca="1" si="7"/>
        <v>#N/A</v>
      </c>
      <c r="V45" s="28" t="e">
        <f ca="1">IF($B45="","",Premissas!$D$7*Mensal!$I45/Mensal!$I$6)</f>
        <v>#N/A</v>
      </c>
      <c r="W45" s="12" t="e">
        <f t="shared" ca="1" si="8"/>
        <v>#N/A</v>
      </c>
      <c r="X45" s="28" t="e">
        <f ca="1">IF($B45="","",MAX($T$6:T45))</f>
        <v>#N/A</v>
      </c>
      <c r="Y45" s="12" t="e">
        <f t="shared" ca="1" si="1"/>
        <v>#N/A</v>
      </c>
      <c r="Z45" s="1">
        <f t="shared" ca="1" si="2"/>
        <v>2024</v>
      </c>
      <c r="AA45" s="30" t="e">
        <f t="shared" ca="1" si="3"/>
        <v>#N/A</v>
      </c>
      <c r="AB45" s="30" t="e">
        <f t="shared" ca="1" si="4"/>
        <v>#N/A</v>
      </c>
    </row>
    <row r="46" spans="2:28" x14ac:dyDescent="0.25">
      <c r="B46" s="25">
        <f ca="1">IF(Mensal!B46="","",Mensal!B46)</f>
        <v>45443</v>
      </c>
      <c r="C46" s="1">
        <f t="shared" ca="1" si="0"/>
        <v>40</v>
      </c>
      <c r="D46" s="28" t="e">
        <f ca="1">IF($B46="","",IF(Premissas!$D$10=0,0,E45*Mensal!C46/Mensal!C45))</f>
        <v>#N/A</v>
      </c>
      <c r="E46" s="28" t="e">
        <f ca="1">IF($B46="","",IF($Q46,$T46*Premissas!$D$10,D46))</f>
        <v>#N/A</v>
      </c>
      <c r="F46" s="28" t="e">
        <f ca="1">IF($B46="","",IF(Premissas!$D$11=0,0,G45*Mensal!D46/Mensal!D45))</f>
        <v>#N/A</v>
      </c>
      <c r="G46" s="28" t="e">
        <f ca="1">IF($B46="","",IF($Q46,$T46*Premissas!$D$11,F46))</f>
        <v>#N/A</v>
      </c>
      <c r="H46" s="28" t="e">
        <f ca="1">IF($B46="","",IF(Premissas!$D$12=0,0,I45*Mensal!E46/Mensal!E45))</f>
        <v>#N/A</v>
      </c>
      <c r="I46" s="28" t="e">
        <f ca="1">IF($B46="","",IF($Q46,$T46*Premissas!$D$12,H46))</f>
        <v>#N/A</v>
      </c>
      <c r="J46" s="28" t="e">
        <f ca="1">IF($B46="","",IF(Premissas!$D$13=0,0,K45*Mensal!F46/Mensal!F45))</f>
        <v>#N/A</v>
      </c>
      <c r="K46" s="28" t="e">
        <f ca="1">IF($B46="","",IF($Q46,$T46*Premissas!$D$13,J46))</f>
        <v>#N/A</v>
      </c>
      <c r="L46" s="28" t="e">
        <f ca="1">IF($B46="","",IF(Premissas!$D$14=0,0,M45*Mensal!G46/Mensal!G45))</f>
        <v>#N/A</v>
      </c>
      <c r="M46" s="28" t="e">
        <f ca="1">IF($B46="","",IF($Q46,$T46*Premissas!$D$14,L46))</f>
        <v>#N/A</v>
      </c>
      <c r="N46" s="28" t="e">
        <f ca="1">IF($B46="","",IF(Premissas!$D$15=0,0,O45*Mensal!H46/Mensal!H45))</f>
        <v>#N/A</v>
      </c>
      <c r="O46" s="28" t="e">
        <f ca="1">IF($B46="","",IF($Q46,$T46*Premissas!$D$15,N46))</f>
        <v>#N/A</v>
      </c>
      <c r="P46" s="28" t="e">
        <f t="shared" ca="1" si="5"/>
        <v>#N/A</v>
      </c>
      <c r="Q46" s="14" t="b">
        <f ca="1">IF($B46="","",AND(Premissas!$E$19&gt;0,MOD($C46,MAX(Premissas!$E$19,1))=0))</f>
        <v>0</v>
      </c>
      <c r="R46" s="28">
        <f ca="1">IF($B46="","",IF($Q46,ABS($P46*Premissas!$D$10-D46)+ABS($P46*Premissas!$D$11-F46)+ABS($P46*Premissas!$D$12-H46)+ABS($P46*Premissas!$D$13-J46)+ABS($P46*Premissas!$D$14-L46)+ABS($P46*Premissas!$D$15-N46),0))</f>
        <v>0</v>
      </c>
      <c r="S46" s="29">
        <f ca="1">IF($B46="","",R46*Premissas!$D$20)</f>
        <v>0</v>
      </c>
      <c r="T46" s="31" t="e">
        <f t="shared" ca="1" si="6"/>
        <v>#N/A</v>
      </c>
      <c r="U46" s="12" t="e">
        <f t="shared" ca="1" si="7"/>
        <v>#N/A</v>
      </c>
      <c r="V46" s="28" t="e">
        <f ca="1">IF($B46="","",Premissas!$D$7*Mensal!$I46/Mensal!$I$6)</f>
        <v>#N/A</v>
      </c>
      <c r="W46" s="12" t="e">
        <f t="shared" ca="1" si="8"/>
        <v>#N/A</v>
      </c>
      <c r="X46" s="28" t="e">
        <f ca="1">IF($B46="","",MAX($T$6:T46))</f>
        <v>#N/A</v>
      </c>
      <c r="Y46" s="12" t="e">
        <f t="shared" ca="1" si="1"/>
        <v>#N/A</v>
      </c>
      <c r="Z46" s="1">
        <f t="shared" ca="1" si="2"/>
        <v>2024</v>
      </c>
      <c r="AA46" s="30" t="e">
        <f t="shared" ca="1" si="3"/>
        <v>#N/A</v>
      </c>
      <c r="AB46" s="30" t="e">
        <f t="shared" ca="1" si="4"/>
        <v>#N/A</v>
      </c>
    </row>
    <row r="47" spans="2:28" x14ac:dyDescent="0.25">
      <c r="B47" s="25">
        <f ca="1">IF(Mensal!B47="","",Mensal!B47)</f>
        <v>45473</v>
      </c>
      <c r="C47" s="1">
        <f t="shared" ca="1" si="0"/>
        <v>41</v>
      </c>
      <c r="D47" s="28" t="e">
        <f ca="1">IF($B47="","",IF(Premissas!$D$10=0,0,E46*Mensal!C47/Mensal!C46))</f>
        <v>#N/A</v>
      </c>
      <c r="E47" s="28" t="e">
        <f ca="1">IF($B47="","",IF($Q47,$T47*Premissas!$D$10,D47))</f>
        <v>#N/A</v>
      </c>
      <c r="F47" s="28" t="e">
        <f ca="1">IF($B47="","",IF(Premissas!$D$11=0,0,G46*Mensal!D47/Mensal!D46))</f>
        <v>#N/A</v>
      </c>
      <c r="G47" s="28" t="e">
        <f ca="1">IF($B47="","",IF($Q47,$T47*Premissas!$D$11,F47))</f>
        <v>#N/A</v>
      </c>
      <c r="H47" s="28" t="e">
        <f ca="1">IF($B47="","",IF(Premissas!$D$12=0,0,I46*Mensal!E47/Mensal!E46))</f>
        <v>#N/A</v>
      </c>
      <c r="I47" s="28" t="e">
        <f ca="1">IF($B47="","",IF($Q47,$T47*Premissas!$D$12,H47))</f>
        <v>#N/A</v>
      </c>
      <c r="J47" s="28" t="e">
        <f ca="1">IF($B47="","",IF(Premissas!$D$13=0,0,K46*Mensal!F47/Mensal!F46))</f>
        <v>#N/A</v>
      </c>
      <c r="K47" s="28" t="e">
        <f ca="1">IF($B47="","",IF($Q47,$T47*Premissas!$D$13,J47))</f>
        <v>#N/A</v>
      </c>
      <c r="L47" s="28" t="e">
        <f ca="1">IF($B47="","",IF(Premissas!$D$14=0,0,M46*Mensal!G47/Mensal!G46))</f>
        <v>#N/A</v>
      </c>
      <c r="M47" s="28" t="e">
        <f ca="1">IF($B47="","",IF($Q47,$T47*Premissas!$D$14,L47))</f>
        <v>#N/A</v>
      </c>
      <c r="N47" s="28" t="e">
        <f ca="1">IF($B47="","",IF(Premissas!$D$15=0,0,O46*Mensal!H47/Mensal!H46))</f>
        <v>#N/A</v>
      </c>
      <c r="O47" s="28" t="e">
        <f ca="1">IF($B47="","",IF($Q47,$T47*Premissas!$D$15,N47))</f>
        <v>#N/A</v>
      </c>
      <c r="P47" s="28" t="e">
        <f t="shared" ca="1" si="5"/>
        <v>#N/A</v>
      </c>
      <c r="Q47" s="14" t="b">
        <f ca="1">IF($B47="","",AND(Premissas!$E$19&gt;0,MOD($C47,MAX(Premissas!$E$19,1))=0))</f>
        <v>0</v>
      </c>
      <c r="R47" s="28">
        <f ca="1">IF($B47="","",IF($Q47,ABS($P47*Premissas!$D$10-D47)+ABS($P47*Premissas!$D$11-F47)+ABS($P47*Premissas!$D$12-H47)+ABS($P47*Premissas!$D$13-J47)+ABS($P47*Premissas!$D$14-L47)+ABS($P47*Premissas!$D$15-N47),0))</f>
        <v>0</v>
      </c>
      <c r="S47" s="29">
        <f ca="1">IF($B47="","",R47*Premissas!$D$20)</f>
        <v>0</v>
      </c>
      <c r="T47" s="31" t="e">
        <f t="shared" ca="1" si="6"/>
        <v>#N/A</v>
      </c>
      <c r="U47" s="12" t="e">
        <f t="shared" ca="1" si="7"/>
        <v>#N/A</v>
      </c>
      <c r="V47" s="28" t="e">
        <f ca="1">IF($B47="","",Premissas!$D$7*Mensal!$I47/Mensal!$I$6)</f>
        <v>#N/A</v>
      </c>
      <c r="W47" s="12" t="e">
        <f t="shared" ca="1" si="8"/>
        <v>#N/A</v>
      </c>
      <c r="X47" s="28" t="e">
        <f ca="1">IF($B47="","",MAX($T$6:T47))</f>
        <v>#N/A</v>
      </c>
      <c r="Y47" s="12" t="e">
        <f t="shared" ca="1" si="1"/>
        <v>#N/A</v>
      </c>
      <c r="Z47" s="1">
        <f t="shared" ca="1" si="2"/>
        <v>2024</v>
      </c>
      <c r="AA47" s="30" t="e">
        <f t="shared" ca="1" si="3"/>
        <v>#N/A</v>
      </c>
      <c r="AB47" s="30" t="e">
        <f t="shared" ca="1" si="4"/>
        <v>#N/A</v>
      </c>
    </row>
    <row r="48" spans="2:28" x14ac:dyDescent="0.25">
      <c r="B48" s="25">
        <f ca="1">IF(Mensal!B48="","",Mensal!B48)</f>
        <v>45504</v>
      </c>
      <c r="C48" s="1">
        <f t="shared" ca="1" si="0"/>
        <v>42</v>
      </c>
      <c r="D48" s="28" t="e">
        <f ca="1">IF($B48="","",IF(Premissas!$D$10=0,0,E47*Mensal!C48/Mensal!C47))</f>
        <v>#N/A</v>
      </c>
      <c r="E48" s="28" t="e">
        <f ca="1">IF($B48="","",IF($Q48,$T48*Premissas!$D$10,D48))</f>
        <v>#N/A</v>
      </c>
      <c r="F48" s="28" t="e">
        <f ca="1">IF($B48="","",IF(Premissas!$D$11=0,0,G47*Mensal!D48/Mensal!D47))</f>
        <v>#N/A</v>
      </c>
      <c r="G48" s="28" t="e">
        <f ca="1">IF($B48="","",IF($Q48,$T48*Premissas!$D$11,F48))</f>
        <v>#N/A</v>
      </c>
      <c r="H48" s="28" t="e">
        <f ca="1">IF($B48="","",IF(Premissas!$D$12=0,0,I47*Mensal!E48/Mensal!E47))</f>
        <v>#N/A</v>
      </c>
      <c r="I48" s="28" t="e">
        <f ca="1">IF($B48="","",IF($Q48,$T48*Premissas!$D$12,H48))</f>
        <v>#N/A</v>
      </c>
      <c r="J48" s="28" t="e">
        <f ca="1">IF($B48="","",IF(Premissas!$D$13=0,0,K47*Mensal!F48/Mensal!F47))</f>
        <v>#N/A</v>
      </c>
      <c r="K48" s="28" t="e">
        <f ca="1">IF($B48="","",IF($Q48,$T48*Premissas!$D$13,J48))</f>
        <v>#N/A</v>
      </c>
      <c r="L48" s="28" t="e">
        <f ca="1">IF($B48="","",IF(Premissas!$D$14=0,0,M47*Mensal!G48/Mensal!G47))</f>
        <v>#N/A</v>
      </c>
      <c r="M48" s="28" t="e">
        <f ca="1">IF($B48="","",IF($Q48,$T48*Premissas!$D$14,L48))</f>
        <v>#N/A</v>
      </c>
      <c r="N48" s="28" t="e">
        <f ca="1">IF($B48="","",IF(Premissas!$D$15=0,0,O47*Mensal!H48/Mensal!H47))</f>
        <v>#N/A</v>
      </c>
      <c r="O48" s="28" t="e">
        <f ca="1">IF($B48="","",IF($Q48,$T48*Premissas!$D$15,N48))</f>
        <v>#N/A</v>
      </c>
      <c r="P48" s="28" t="e">
        <f t="shared" ca="1" si="5"/>
        <v>#N/A</v>
      </c>
      <c r="Q48" s="14" t="b">
        <f ca="1">IF($B48="","",AND(Premissas!$E$19&gt;0,MOD($C48,MAX(Premissas!$E$19,1))=0))</f>
        <v>1</v>
      </c>
      <c r="R48" s="28" t="e">
        <f ca="1">IF($B48="","",IF($Q48,ABS($P48*Premissas!$D$10-D48)+ABS($P48*Premissas!$D$11-F48)+ABS($P48*Premissas!$D$12-H48)+ABS($P48*Premissas!$D$13-J48)+ABS($P48*Premissas!$D$14-L48)+ABS($P48*Premissas!$D$15-N48),0))</f>
        <v>#N/A</v>
      </c>
      <c r="S48" s="29" t="e">
        <f ca="1">IF($B48="","",R48*Premissas!$D$20)</f>
        <v>#N/A</v>
      </c>
      <c r="T48" s="31" t="e">
        <f t="shared" ca="1" si="6"/>
        <v>#N/A</v>
      </c>
      <c r="U48" s="12" t="e">
        <f t="shared" ca="1" si="7"/>
        <v>#N/A</v>
      </c>
      <c r="V48" s="28" t="e">
        <f ca="1">IF($B48="","",Premissas!$D$7*Mensal!$I48/Mensal!$I$6)</f>
        <v>#N/A</v>
      </c>
      <c r="W48" s="12" t="e">
        <f t="shared" ca="1" si="8"/>
        <v>#N/A</v>
      </c>
      <c r="X48" s="28" t="e">
        <f ca="1">IF($B48="","",MAX($T$6:T48))</f>
        <v>#N/A</v>
      </c>
      <c r="Y48" s="12" t="e">
        <f t="shared" ca="1" si="1"/>
        <v>#N/A</v>
      </c>
      <c r="Z48" s="1">
        <f t="shared" ca="1" si="2"/>
        <v>2024</v>
      </c>
      <c r="AA48" s="30" t="e">
        <f t="shared" ca="1" si="3"/>
        <v>#N/A</v>
      </c>
      <c r="AB48" s="30" t="e">
        <f t="shared" ca="1" si="4"/>
        <v>#N/A</v>
      </c>
    </row>
    <row r="49" spans="2:28" x14ac:dyDescent="0.25">
      <c r="B49" s="25">
        <f ca="1">IF(Mensal!B49="","",Mensal!B49)</f>
        <v>45535</v>
      </c>
      <c r="C49" s="1">
        <f t="shared" ca="1" si="0"/>
        <v>43</v>
      </c>
      <c r="D49" s="28" t="e">
        <f ca="1">IF($B49="","",IF(Premissas!$D$10=0,0,E48*Mensal!C49/Mensal!C48))</f>
        <v>#N/A</v>
      </c>
      <c r="E49" s="28" t="e">
        <f ca="1">IF($B49="","",IF($Q49,$T49*Premissas!$D$10,D49))</f>
        <v>#N/A</v>
      </c>
      <c r="F49" s="28" t="e">
        <f ca="1">IF($B49="","",IF(Premissas!$D$11=0,0,G48*Mensal!D49/Mensal!D48))</f>
        <v>#N/A</v>
      </c>
      <c r="G49" s="28" t="e">
        <f ca="1">IF($B49="","",IF($Q49,$T49*Premissas!$D$11,F49))</f>
        <v>#N/A</v>
      </c>
      <c r="H49" s="28" t="e">
        <f ca="1">IF($B49="","",IF(Premissas!$D$12=0,0,I48*Mensal!E49/Mensal!E48))</f>
        <v>#N/A</v>
      </c>
      <c r="I49" s="28" t="e">
        <f ca="1">IF($B49="","",IF($Q49,$T49*Premissas!$D$12,H49))</f>
        <v>#N/A</v>
      </c>
      <c r="J49" s="28" t="e">
        <f ca="1">IF($B49="","",IF(Premissas!$D$13=0,0,K48*Mensal!F49/Mensal!F48))</f>
        <v>#N/A</v>
      </c>
      <c r="K49" s="28" t="e">
        <f ca="1">IF($B49="","",IF($Q49,$T49*Premissas!$D$13,J49))</f>
        <v>#N/A</v>
      </c>
      <c r="L49" s="28" t="e">
        <f ca="1">IF($B49="","",IF(Premissas!$D$14=0,0,M48*Mensal!G49/Mensal!G48))</f>
        <v>#N/A</v>
      </c>
      <c r="M49" s="28" t="e">
        <f ca="1">IF($B49="","",IF($Q49,$T49*Premissas!$D$14,L49))</f>
        <v>#N/A</v>
      </c>
      <c r="N49" s="28" t="e">
        <f ca="1">IF($B49="","",IF(Premissas!$D$15=0,0,O48*Mensal!H49/Mensal!H48))</f>
        <v>#N/A</v>
      </c>
      <c r="O49" s="28" t="e">
        <f ca="1">IF($B49="","",IF($Q49,$T49*Premissas!$D$15,N49))</f>
        <v>#N/A</v>
      </c>
      <c r="P49" s="28" t="e">
        <f t="shared" ca="1" si="5"/>
        <v>#N/A</v>
      </c>
      <c r="Q49" s="14" t="b">
        <f ca="1">IF($B49="","",AND(Premissas!$E$19&gt;0,MOD($C49,MAX(Premissas!$E$19,1))=0))</f>
        <v>0</v>
      </c>
      <c r="R49" s="28">
        <f ca="1">IF($B49="","",IF($Q49,ABS($P49*Premissas!$D$10-D49)+ABS($P49*Premissas!$D$11-F49)+ABS($P49*Premissas!$D$12-H49)+ABS($P49*Premissas!$D$13-J49)+ABS($P49*Premissas!$D$14-L49)+ABS($P49*Premissas!$D$15-N49),0))</f>
        <v>0</v>
      </c>
      <c r="S49" s="29">
        <f ca="1">IF($B49="","",R49*Premissas!$D$20)</f>
        <v>0</v>
      </c>
      <c r="T49" s="31" t="e">
        <f t="shared" ca="1" si="6"/>
        <v>#N/A</v>
      </c>
      <c r="U49" s="12" t="e">
        <f t="shared" ca="1" si="7"/>
        <v>#N/A</v>
      </c>
      <c r="V49" s="28" t="e">
        <f ca="1">IF($B49="","",Premissas!$D$7*Mensal!$I49/Mensal!$I$6)</f>
        <v>#N/A</v>
      </c>
      <c r="W49" s="12" t="e">
        <f t="shared" ca="1" si="8"/>
        <v>#N/A</v>
      </c>
      <c r="X49" s="28" t="e">
        <f ca="1">IF($B49="","",MAX($T$6:T49))</f>
        <v>#N/A</v>
      </c>
      <c r="Y49" s="12" t="e">
        <f t="shared" ca="1" si="1"/>
        <v>#N/A</v>
      </c>
      <c r="Z49" s="1">
        <f t="shared" ca="1" si="2"/>
        <v>2024</v>
      </c>
      <c r="AA49" s="30" t="e">
        <f t="shared" ca="1" si="3"/>
        <v>#N/A</v>
      </c>
      <c r="AB49" s="30" t="e">
        <f t="shared" ca="1" si="4"/>
        <v>#N/A</v>
      </c>
    </row>
    <row r="50" spans="2:28" x14ac:dyDescent="0.25">
      <c r="B50" s="25">
        <f ca="1">IF(Mensal!B50="","",Mensal!B50)</f>
        <v>45565</v>
      </c>
      <c r="C50" s="1">
        <f t="shared" ca="1" si="0"/>
        <v>44</v>
      </c>
      <c r="D50" s="28" t="e">
        <f ca="1">IF($B50="","",IF(Premissas!$D$10=0,0,E49*Mensal!C50/Mensal!C49))</f>
        <v>#N/A</v>
      </c>
      <c r="E50" s="28" t="e">
        <f ca="1">IF($B50="","",IF($Q50,$T50*Premissas!$D$10,D50))</f>
        <v>#N/A</v>
      </c>
      <c r="F50" s="28" t="e">
        <f ca="1">IF($B50="","",IF(Premissas!$D$11=0,0,G49*Mensal!D50/Mensal!D49))</f>
        <v>#N/A</v>
      </c>
      <c r="G50" s="28" t="e">
        <f ca="1">IF($B50="","",IF($Q50,$T50*Premissas!$D$11,F50))</f>
        <v>#N/A</v>
      </c>
      <c r="H50" s="28" t="e">
        <f ca="1">IF($B50="","",IF(Premissas!$D$12=0,0,I49*Mensal!E50/Mensal!E49))</f>
        <v>#N/A</v>
      </c>
      <c r="I50" s="28" t="e">
        <f ca="1">IF($B50="","",IF($Q50,$T50*Premissas!$D$12,H50))</f>
        <v>#N/A</v>
      </c>
      <c r="J50" s="28" t="e">
        <f ca="1">IF($B50="","",IF(Premissas!$D$13=0,0,K49*Mensal!F50/Mensal!F49))</f>
        <v>#N/A</v>
      </c>
      <c r="K50" s="28" t="e">
        <f ca="1">IF($B50="","",IF($Q50,$T50*Premissas!$D$13,J50))</f>
        <v>#N/A</v>
      </c>
      <c r="L50" s="28" t="e">
        <f ca="1">IF($B50="","",IF(Premissas!$D$14=0,0,M49*Mensal!G50/Mensal!G49))</f>
        <v>#N/A</v>
      </c>
      <c r="M50" s="28" t="e">
        <f ca="1">IF($B50="","",IF($Q50,$T50*Premissas!$D$14,L50))</f>
        <v>#N/A</v>
      </c>
      <c r="N50" s="28" t="e">
        <f ca="1">IF($B50="","",IF(Premissas!$D$15=0,0,O49*Mensal!H50/Mensal!H49))</f>
        <v>#N/A</v>
      </c>
      <c r="O50" s="28" t="e">
        <f ca="1">IF($B50="","",IF($Q50,$T50*Premissas!$D$15,N50))</f>
        <v>#N/A</v>
      </c>
      <c r="P50" s="28" t="e">
        <f t="shared" ca="1" si="5"/>
        <v>#N/A</v>
      </c>
      <c r="Q50" s="14" t="b">
        <f ca="1">IF($B50="","",AND(Premissas!$E$19&gt;0,MOD($C50,MAX(Premissas!$E$19,1))=0))</f>
        <v>0</v>
      </c>
      <c r="R50" s="28">
        <f ca="1">IF($B50="","",IF($Q50,ABS($P50*Premissas!$D$10-D50)+ABS($P50*Premissas!$D$11-F50)+ABS($P50*Premissas!$D$12-H50)+ABS($P50*Premissas!$D$13-J50)+ABS($P50*Premissas!$D$14-L50)+ABS($P50*Premissas!$D$15-N50),0))</f>
        <v>0</v>
      </c>
      <c r="S50" s="29">
        <f ca="1">IF($B50="","",R50*Premissas!$D$20)</f>
        <v>0</v>
      </c>
      <c r="T50" s="31" t="e">
        <f t="shared" ca="1" si="6"/>
        <v>#N/A</v>
      </c>
      <c r="U50" s="12" t="e">
        <f t="shared" ca="1" si="7"/>
        <v>#N/A</v>
      </c>
      <c r="V50" s="28" t="e">
        <f ca="1">IF($B50="","",Premissas!$D$7*Mensal!$I50/Mensal!$I$6)</f>
        <v>#N/A</v>
      </c>
      <c r="W50" s="12" t="e">
        <f t="shared" ca="1" si="8"/>
        <v>#N/A</v>
      </c>
      <c r="X50" s="28" t="e">
        <f ca="1">IF($B50="","",MAX($T$6:T50))</f>
        <v>#N/A</v>
      </c>
      <c r="Y50" s="12" t="e">
        <f t="shared" ca="1" si="1"/>
        <v>#N/A</v>
      </c>
      <c r="Z50" s="1">
        <f t="shared" ca="1" si="2"/>
        <v>2024</v>
      </c>
      <c r="AA50" s="30" t="e">
        <f t="shared" ca="1" si="3"/>
        <v>#N/A</v>
      </c>
      <c r="AB50" s="30" t="e">
        <f t="shared" ca="1" si="4"/>
        <v>#N/A</v>
      </c>
    </row>
    <row r="51" spans="2:28" x14ac:dyDescent="0.25">
      <c r="B51" s="25">
        <f ca="1">IF(Mensal!B51="","",Mensal!B51)</f>
        <v>45596</v>
      </c>
      <c r="C51" s="1">
        <f t="shared" ca="1" si="0"/>
        <v>45</v>
      </c>
      <c r="D51" s="28" t="e">
        <f ca="1">IF($B51="","",IF(Premissas!$D$10=0,0,E50*Mensal!C51/Mensal!C50))</f>
        <v>#N/A</v>
      </c>
      <c r="E51" s="28" t="e">
        <f ca="1">IF($B51="","",IF($Q51,$T51*Premissas!$D$10,D51))</f>
        <v>#N/A</v>
      </c>
      <c r="F51" s="28" t="e">
        <f ca="1">IF($B51="","",IF(Premissas!$D$11=0,0,G50*Mensal!D51/Mensal!D50))</f>
        <v>#N/A</v>
      </c>
      <c r="G51" s="28" t="e">
        <f ca="1">IF($B51="","",IF($Q51,$T51*Premissas!$D$11,F51))</f>
        <v>#N/A</v>
      </c>
      <c r="H51" s="28" t="e">
        <f ca="1">IF($B51="","",IF(Premissas!$D$12=0,0,I50*Mensal!E51/Mensal!E50))</f>
        <v>#N/A</v>
      </c>
      <c r="I51" s="28" t="e">
        <f ca="1">IF($B51="","",IF($Q51,$T51*Premissas!$D$12,H51))</f>
        <v>#N/A</v>
      </c>
      <c r="J51" s="28" t="e">
        <f ca="1">IF($B51="","",IF(Premissas!$D$13=0,0,K50*Mensal!F51/Mensal!F50))</f>
        <v>#N/A</v>
      </c>
      <c r="K51" s="28" t="e">
        <f ca="1">IF($B51="","",IF($Q51,$T51*Premissas!$D$13,J51))</f>
        <v>#N/A</v>
      </c>
      <c r="L51" s="28" t="e">
        <f ca="1">IF($B51="","",IF(Premissas!$D$14=0,0,M50*Mensal!G51/Mensal!G50))</f>
        <v>#N/A</v>
      </c>
      <c r="M51" s="28" t="e">
        <f ca="1">IF($B51="","",IF($Q51,$T51*Premissas!$D$14,L51))</f>
        <v>#N/A</v>
      </c>
      <c r="N51" s="28" t="e">
        <f ca="1">IF($B51="","",IF(Premissas!$D$15=0,0,O50*Mensal!H51/Mensal!H50))</f>
        <v>#N/A</v>
      </c>
      <c r="O51" s="28" t="e">
        <f ca="1">IF($B51="","",IF($Q51,$T51*Premissas!$D$15,N51))</f>
        <v>#N/A</v>
      </c>
      <c r="P51" s="28" t="e">
        <f t="shared" ca="1" si="5"/>
        <v>#N/A</v>
      </c>
      <c r="Q51" s="14" t="b">
        <f ca="1">IF($B51="","",AND(Premissas!$E$19&gt;0,MOD($C51,MAX(Premissas!$E$19,1))=0))</f>
        <v>1</v>
      </c>
      <c r="R51" s="28" t="e">
        <f ca="1">IF($B51="","",IF($Q51,ABS($P51*Premissas!$D$10-D51)+ABS($P51*Premissas!$D$11-F51)+ABS($P51*Premissas!$D$12-H51)+ABS($P51*Premissas!$D$13-J51)+ABS($P51*Premissas!$D$14-L51)+ABS($P51*Premissas!$D$15-N51),0))</f>
        <v>#N/A</v>
      </c>
      <c r="S51" s="29" t="e">
        <f ca="1">IF($B51="","",R51*Premissas!$D$20)</f>
        <v>#N/A</v>
      </c>
      <c r="T51" s="31" t="e">
        <f t="shared" ca="1" si="6"/>
        <v>#N/A</v>
      </c>
      <c r="U51" s="12" t="e">
        <f t="shared" ca="1" si="7"/>
        <v>#N/A</v>
      </c>
      <c r="V51" s="28" t="e">
        <f ca="1">IF($B51="","",Premissas!$D$7*Mensal!$I51/Mensal!$I$6)</f>
        <v>#N/A</v>
      </c>
      <c r="W51" s="12" t="e">
        <f t="shared" ca="1" si="8"/>
        <v>#N/A</v>
      </c>
      <c r="X51" s="28" t="e">
        <f ca="1">IF($B51="","",MAX($T$6:T51))</f>
        <v>#N/A</v>
      </c>
      <c r="Y51" s="12" t="e">
        <f t="shared" ca="1" si="1"/>
        <v>#N/A</v>
      </c>
      <c r="Z51" s="1">
        <f t="shared" ca="1" si="2"/>
        <v>2024</v>
      </c>
      <c r="AA51" s="30" t="e">
        <f t="shared" ca="1" si="3"/>
        <v>#N/A</v>
      </c>
      <c r="AB51" s="30" t="e">
        <f t="shared" ca="1" si="4"/>
        <v>#N/A</v>
      </c>
    </row>
    <row r="52" spans="2:28" x14ac:dyDescent="0.25">
      <c r="B52" s="25">
        <f ca="1">IF(Mensal!B52="","",Mensal!B52)</f>
        <v>45626</v>
      </c>
      <c r="C52" s="1">
        <f t="shared" ca="1" si="0"/>
        <v>46</v>
      </c>
      <c r="D52" s="28" t="e">
        <f ca="1">IF($B52="","",IF(Premissas!$D$10=0,0,E51*Mensal!C52/Mensal!C51))</f>
        <v>#N/A</v>
      </c>
      <c r="E52" s="28" t="e">
        <f ca="1">IF($B52="","",IF($Q52,$T52*Premissas!$D$10,D52))</f>
        <v>#N/A</v>
      </c>
      <c r="F52" s="28" t="e">
        <f ca="1">IF($B52="","",IF(Premissas!$D$11=0,0,G51*Mensal!D52/Mensal!D51))</f>
        <v>#N/A</v>
      </c>
      <c r="G52" s="28" t="e">
        <f ca="1">IF($B52="","",IF($Q52,$T52*Premissas!$D$11,F52))</f>
        <v>#N/A</v>
      </c>
      <c r="H52" s="28" t="e">
        <f ca="1">IF($B52="","",IF(Premissas!$D$12=0,0,I51*Mensal!E52/Mensal!E51))</f>
        <v>#N/A</v>
      </c>
      <c r="I52" s="28" t="e">
        <f ca="1">IF($B52="","",IF($Q52,$T52*Premissas!$D$12,H52))</f>
        <v>#N/A</v>
      </c>
      <c r="J52" s="28" t="e">
        <f ca="1">IF($B52="","",IF(Premissas!$D$13=0,0,K51*Mensal!F52/Mensal!F51))</f>
        <v>#N/A</v>
      </c>
      <c r="K52" s="28" t="e">
        <f ca="1">IF($B52="","",IF($Q52,$T52*Premissas!$D$13,J52))</f>
        <v>#N/A</v>
      </c>
      <c r="L52" s="28" t="e">
        <f ca="1">IF($B52="","",IF(Premissas!$D$14=0,0,M51*Mensal!G52/Mensal!G51))</f>
        <v>#N/A</v>
      </c>
      <c r="M52" s="28" t="e">
        <f ca="1">IF($B52="","",IF($Q52,$T52*Premissas!$D$14,L52))</f>
        <v>#N/A</v>
      </c>
      <c r="N52" s="28" t="e">
        <f ca="1">IF($B52="","",IF(Premissas!$D$15=0,0,O51*Mensal!H52/Mensal!H51))</f>
        <v>#N/A</v>
      </c>
      <c r="O52" s="28" t="e">
        <f ca="1">IF($B52="","",IF($Q52,$T52*Premissas!$D$15,N52))</f>
        <v>#N/A</v>
      </c>
      <c r="P52" s="28" t="e">
        <f t="shared" ca="1" si="5"/>
        <v>#N/A</v>
      </c>
      <c r="Q52" s="14" t="b">
        <f ca="1">IF($B52="","",AND(Premissas!$E$19&gt;0,MOD($C52,MAX(Premissas!$E$19,1))=0))</f>
        <v>0</v>
      </c>
      <c r="R52" s="28">
        <f ca="1">IF($B52="","",IF($Q52,ABS($P52*Premissas!$D$10-D52)+ABS($P52*Premissas!$D$11-F52)+ABS($P52*Premissas!$D$12-H52)+ABS($P52*Premissas!$D$13-J52)+ABS($P52*Premissas!$D$14-L52)+ABS($P52*Premissas!$D$15-N52),0))</f>
        <v>0</v>
      </c>
      <c r="S52" s="29">
        <f ca="1">IF($B52="","",R52*Premissas!$D$20)</f>
        <v>0</v>
      </c>
      <c r="T52" s="31" t="e">
        <f t="shared" ca="1" si="6"/>
        <v>#N/A</v>
      </c>
      <c r="U52" s="12" t="e">
        <f t="shared" ca="1" si="7"/>
        <v>#N/A</v>
      </c>
      <c r="V52" s="28" t="e">
        <f ca="1">IF($B52="","",Premissas!$D$7*Mensal!$I52/Mensal!$I$6)</f>
        <v>#N/A</v>
      </c>
      <c r="W52" s="12" t="e">
        <f t="shared" ca="1" si="8"/>
        <v>#N/A</v>
      </c>
      <c r="X52" s="28" t="e">
        <f ca="1">IF($B52="","",MAX($T$6:T52))</f>
        <v>#N/A</v>
      </c>
      <c r="Y52" s="12" t="e">
        <f t="shared" ca="1" si="1"/>
        <v>#N/A</v>
      </c>
      <c r="Z52" s="1">
        <f t="shared" ca="1" si="2"/>
        <v>2024</v>
      </c>
      <c r="AA52" s="30" t="e">
        <f t="shared" ca="1" si="3"/>
        <v>#N/A</v>
      </c>
      <c r="AB52" s="30" t="e">
        <f t="shared" ca="1" si="4"/>
        <v>#N/A</v>
      </c>
    </row>
    <row r="53" spans="2:28" x14ac:dyDescent="0.25">
      <c r="B53" s="25">
        <f ca="1">IF(Mensal!B53="","",Mensal!B53)</f>
        <v>45657</v>
      </c>
      <c r="C53" s="1">
        <f t="shared" ca="1" si="0"/>
        <v>47</v>
      </c>
      <c r="D53" s="28" t="e">
        <f ca="1">IF($B53="","",IF(Premissas!$D$10=0,0,E52*Mensal!C53/Mensal!C52))</f>
        <v>#N/A</v>
      </c>
      <c r="E53" s="28" t="e">
        <f ca="1">IF($B53="","",IF($Q53,$T53*Premissas!$D$10,D53))</f>
        <v>#N/A</v>
      </c>
      <c r="F53" s="28" t="e">
        <f ca="1">IF($B53="","",IF(Premissas!$D$11=0,0,G52*Mensal!D53/Mensal!D52))</f>
        <v>#N/A</v>
      </c>
      <c r="G53" s="28" t="e">
        <f ca="1">IF($B53="","",IF($Q53,$T53*Premissas!$D$11,F53))</f>
        <v>#N/A</v>
      </c>
      <c r="H53" s="28" t="e">
        <f ca="1">IF($B53="","",IF(Premissas!$D$12=0,0,I52*Mensal!E53/Mensal!E52))</f>
        <v>#N/A</v>
      </c>
      <c r="I53" s="28" t="e">
        <f ca="1">IF($B53="","",IF($Q53,$T53*Premissas!$D$12,H53))</f>
        <v>#N/A</v>
      </c>
      <c r="J53" s="28" t="e">
        <f ca="1">IF($B53="","",IF(Premissas!$D$13=0,0,K52*Mensal!F53/Mensal!F52))</f>
        <v>#N/A</v>
      </c>
      <c r="K53" s="28" t="e">
        <f ca="1">IF($B53="","",IF($Q53,$T53*Premissas!$D$13,J53))</f>
        <v>#N/A</v>
      </c>
      <c r="L53" s="28" t="e">
        <f ca="1">IF($B53="","",IF(Premissas!$D$14=0,0,M52*Mensal!G53/Mensal!G52))</f>
        <v>#N/A</v>
      </c>
      <c r="M53" s="28" t="e">
        <f ca="1">IF($B53="","",IF($Q53,$T53*Premissas!$D$14,L53))</f>
        <v>#N/A</v>
      </c>
      <c r="N53" s="28" t="e">
        <f ca="1">IF($B53="","",IF(Premissas!$D$15=0,0,O52*Mensal!H53/Mensal!H52))</f>
        <v>#N/A</v>
      </c>
      <c r="O53" s="28" t="e">
        <f ca="1">IF($B53="","",IF($Q53,$T53*Premissas!$D$15,N53))</f>
        <v>#N/A</v>
      </c>
      <c r="P53" s="28" t="e">
        <f t="shared" ca="1" si="5"/>
        <v>#N/A</v>
      </c>
      <c r="Q53" s="14" t="b">
        <f ca="1">IF($B53="","",AND(Premissas!$E$19&gt;0,MOD($C53,MAX(Premissas!$E$19,1))=0))</f>
        <v>0</v>
      </c>
      <c r="R53" s="28">
        <f ca="1">IF($B53="","",IF($Q53,ABS($P53*Premissas!$D$10-D53)+ABS($P53*Premissas!$D$11-F53)+ABS($P53*Premissas!$D$12-H53)+ABS($P53*Premissas!$D$13-J53)+ABS($P53*Premissas!$D$14-L53)+ABS($P53*Premissas!$D$15-N53),0))</f>
        <v>0</v>
      </c>
      <c r="S53" s="29">
        <f ca="1">IF($B53="","",R53*Premissas!$D$20)</f>
        <v>0</v>
      </c>
      <c r="T53" s="31" t="e">
        <f t="shared" ca="1" si="6"/>
        <v>#N/A</v>
      </c>
      <c r="U53" s="12" t="e">
        <f t="shared" ca="1" si="7"/>
        <v>#N/A</v>
      </c>
      <c r="V53" s="28" t="e">
        <f ca="1">IF($B53="","",Premissas!$D$7*Mensal!$I53/Mensal!$I$6)</f>
        <v>#N/A</v>
      </c>
      <c r="W53" s="12" t="e">
        <f t="shared" ca="1" si="8"/>
        <v>#N/A</v>
      </c>
      <c r="X53" s="28" t="e">
        <f ca="1">IF($B53="","",MAX($T$6:T53))</f>
        <v>#N/A</v>
      </c>
      <c r="Y53" s="12" t="e">
        <f t="shared" ca="1" si="1"/>
        <v>#N/A</v>
      </c>
      <c r="Z53" s="1">
        <f t="shared" ca="1" si="2"/>
        <v>2024</v>
      </c>
      <c r="AA53" s="30" t="e">
        <f t="shared" ca="1" si="3"/>
        <v>#N/A</v>
      </c>
      <c r="AB53" s="30" t="e">
        <f t="shared" ca="1" si="4"/>
        <v>#N/A</v>
      </c>
    </row>
    <row r="54" spans="2:28" x14ac:dyDescent="0.25">
      <c r="B54" s="25">
        <f ca="1">IF(Mensal!B54="","",Mensal!B54)</f>
        <v>45688</v>
      </c>
      <c r="C54" s="1">
        <f t="shared" ca="1" si="0"/>
        <v>48</v>
      </c>
      <c r="D54" s="28" t="e">
        <f ca="1">IF($B54="","",IF(Premissas!$D$10=0,0,E53*Mensal!C54/Mensal!C53))</f>
        <v>#N/A</v>
      </c>
      <c r="E54" s="28" t="e">
        <f ca="1">IF($B54="","",IF($Q54,$T54*Premissas!$D$10,D54))</f>
        <v>#N/A</v>
      </c>
      <c r="F54" s="28" t="e">
        <f ca="1">IF($B54="","",IF(Premissas!$D$11=0,0,G53*Mensal!D54/Mensal!D53))</f>
        <v>#N/A</v>
      </c>
      <c r="G54" s="28" t="e">
        <f ca="1">IF($B54="","",IF($Q54,$T54*Premissas!$D$11,F54))</f>
        <v>#N/A</v>
      </c>
      <c r="H54" s="28" t="e">
        <f ca="1">IF($B54="","",IF(Premissas!$D$12=0,0,I53*Mensal!E54/Mensal!E53))</f>
        <v>#N/A</v>
      </c>
      <c r="I54" s="28" t="e">
        <f ca="1">IF($B54="","",IF($Q54,$T54*Premissas!$D$12,H54))</f>
        <v>#N/A</v>
      </c>
      <c r="J54" s="28" t="e">
        <f ca="1">IF($B54="","",IF(Premissas!$D$13=0,0,K53*Mensal!F54/Mensal!F53))</f>
        <v>#N/A</v>
      </c>
      <c r="K54" s="28" t="e">
        <f ca="1">IF($B54="","",IF($Q54,$T54*Premissas!$D$13,J54))</f>
        <v>#N/A</v>
      </c>
      <c r="L54" s="28" t="e">
        <f ca="1">IF($B54="","",IF(Premissas!$D$14=0,0,M53*Mensal!G54/Mensal!G53))</f>
        <v>#N/A</v>
      </c>
      <c r="M54" s="28" t="e">
        <f ca="1">IF($B54="","",IF($Q54,$T54*Premissas!$D$14,L54))</f>
        <v>#N/A</v>
      </c>
      <c r="N54" s="28" t="e">
        <f ca="1">IF($B54="","",IF(Premissas!$D$15=0,0,O53*Mensal!H54/Mensal!H53))</f>
        <v>#N/A</v>
      </c>
      <c r="O54" s="28" t="e">
        <f ca="1">IF($B54="","",IF($Q54,$T54*Premissas!$D$15,N54))</f>
        <v>#N/A</v>
      </c>
      <c r="P54" s="28" t="e">
        <f t="shared" ca="1" si="5"/>
        <v>#N/A</v>
      </c>
      <c r="Q54" s="14" t="b">
        <f ca="1">IF($B54="","",AND(Premissas!$E$19&gt;0,MOD($C54,MAX(Premissas!$E$19,1))=0))</f>
        <v>1</v>
      </c>
      <c r="R54" s="28" t="e">
        <f ca="1">IF($B54="","",IF($Q54,ABS($P54*Premissas!$D$10-D54)+ABS($P54*Premissas!$D$11-F54)+ABS($P54*Premissas!$D$12-H54)+ABS($P54*Premissas!$D$13-J54)+ABS($P54*Premissas!$D$14-L54)+ABS($P54*Premissas!$D$15-N54),0))</f>
        <v>#N/A</v>
      </c>
      <c r="S54" s="29" t="e">
        <f ca="1">IF($B54="","",R54*Premissas!$D$20)</f>
        <v>#N/A</v>
      </c>
      <c r="T54" s="31" t="e">
        <f t="shared" ca="1" si="6"/>
        <v>#N/A</v>
      </c>
      <c r="U54" s="12" t="e">
        <f t="shared" ca="1" si="7"/>
        <v>#N/A</v>
      </c>
      <c r="V54" s="28" t="e">
        <f ca="1">IF($B54="","",Premissas!$D$7*Mensal!$I54/Mensal!$I$6)</f>
        <v>#N/A</v>
      </c>
      <c r="W54" s="12" t="e">
        <f t="shared" ca="1" si="8"/>
        <v>#N/A</v>
      </c>
      <c r="X54" s="28" t="e">
        <f ca="1">IF($B54="","",MAX($T$6:T54))</f>
        <v>#N/A</v>
      </c>
      <c r="Y54" s="12" t="e">
        <f t="shared" ca="1" si="1"/>
        <v>#N/A</v>
      </c>
      <c r="Z54" s="1">
        <f t="shared" ca="1" si="2"/>
        <v>2025</v>
      </c>
      <c r="AA54" s="30" t="e">
        <f t="shared" ca="1" si="3"/>
        <v>#N/A</v>
      </c>
      <c r="AB54" s="30" t="e">
        <f t="shared" ca="1" si="4"/>
        <v>#N/A</v>
      </c>
    </row>
    <row r="55" spans="2:28" x14ac:dyDescent="0.25">
      <c r="B55" s="25">
        <f ca="1">IF(Mensal!B55="","",Mensal!B55)</f>
        <v>45716</v>
      </c>
      <c r="C55" s="1">
        <f t="shared" ca="1" si="0"/>
        <v>49</v>
      </c>
      <c r="D55" s="28" t="e">
        <f ca="1">IF($B55="","",IF(Premissas!$D$10=0,0,E54*Mensal!C55/Mensal!C54))</f>
        <v>#N/A</v>
      </c>
      <c r="E55" s="28" t="e">
        <f ca="1">IF($B55="","",IF($Q55,$T55*Premissas!$D$10,D55))</f>
        <v>#N/A</v>
      </c>
      <c r="F55" s="28" t="e">
        <f ca="1">IF($B55="","",IF(Premissas!$D$11=0,0,G54*Mensal!D55/Mensal!D54))</f>
        <v>#N/A</v>
      </c>
      <c r="G55" s="28" t="e">
        <f ca="1">IF($B55="","",IF($Q55,$T55*Premissas!$D$11,F55))</f>
        <v>#N/A</v>
      </c>
      <c r="H55" s="28" t="e">
        <f ca="1">IF($B55="","",IF(Premissas!$D$12=0,0,I54*Mensal!E55/Mensal!E54))</f>
        <v>#N/A</v>
      </c>
      <c r="I55" s="28" t="e">
        <f ca="1">IF($B55="","",IF($Q55,$T55*Premissas!$D$12,H55))</f>
        <v>#N/A</v>
      </c>
      <c r="J55" s="28" t="e">
        <f ca="1">IF($B55="","",IF(Premissas!$D$13=0,0,K54*Mensal!F55/Mensal!F54))</f>
        <v>#N/A</v>
      </c>
      <c r="K55" s="28" t="e">
        <f ca="1">IF($B55="","",IF($Q55,$T55*Premissas!$D$13,J55))</f>
        <v>#N/A</v>
      </c>
      <c r="L55" s="28" t="e">
        <f ca="1">IF($B55="","",IF(Premissas!$D$14=0,0,M54*Mensal!G55/Mensal!G54))</f>
        <v>#N/A</v>
      </c>
      <c r="M55" s="28" t="e">
        <f ca="1">IF($B55="","",IF($Q55,$T55*Premissas!$D$14,L55))</f>
        <v>#N/A</v>
      </c>
      <c r="N55" s="28" t="e">
        <f ca="1">IF($B55="","",IF(Premissas!$D$15=0,0,O54*Mensal!H55/Mensal!H54))</f>
        <v>#N/A</v>
      </c>
      <c r="O55" s="28" t="e">
        <f ca="1">IF($B55="","",IF($Q55,$T55*Premissas!$D$15,N55))</f>
        <v>#N/A</v>
      </c>
      <c r="P55" s="28" t="e">
        <f t="shared" ca="1" si="5"/>
        <v>#N/A</v>
      </c>
      <c r="Q55" s="14" t="b">
        <f ca="1">IF($B55="","",AND(Premissas!$E$19&gt;0,MOD($C55,MAX(Premissas!$E$19,1))=0))</f>
        <v>0</v>
      </c>
      <c r="R55" s="28">
        <f ca="1">IF($B55="","",IF($Q55,ABS($P55*Premissas!$D$10-D55)+ABS($P55*Premissas!$D$11-F55)+ABS($P55*Premissas!$D$12-H55)+ABS($P55*Premissas!$D$13-J55)+ABS($P55*Premissas!$D$14-L55)+ABS($P55*Premissas!$D$15-N55),0))</f>
        <v>0</v>
      </c>
      <c r="S55" s="29">
        <f ca="1">IF($B55="","",R55*Premissas!$D$20)</f>
        <v>0</v>
      </c>
      <c r="T55" s="31" t="e">
        <f t="shared" ca="1" si="6"/>
        <v>#N/A</v>
      </c>
      <c r="U55" s="12" t="e">
        <f t="shared" ca="1" si="7"/>
        <v>#N/A</v>
      </c>
      <c r="V55" s="28" t="e">
        <f ca="1">IF($B55="","",Premissas!$D$7*Mensal!$I55/Mensal!$I$6)</f>
        <v>#N/A</v>
      </c>
      <c r="W55" s="12" t="e">
        <f t="shared" ca="1" si="8"/>
        <v>#N/A</v>
      </c>
      <c r="X55" s="28" t="e">
        <f ca="1">IF($B55="","",MAX($T$6:T55))</f>
        <v>#N/A</v>
      </c>
      <c r="Y55" s="12" t="e">
        <f t="shared" ca="1" si="1"/>
        <v>#N/A</v>
      </c>
      <c r="Z55" s="1">
        <f t="shared" ca="1" si="2"/>
        <v>2025</v>
      </c>
      <c r="AA55" s="30" t="e">
        <f t="shared" ca="1" si="3"/>
        <v>#N/A</v>
      </c>
      <c r="AB55" s="30" t="e">
        <f t="shared" ca="1" si="4"/>
        <v>#N/A</v>
      </c>
    </row>
    <row r="56" spans="2:28" x14ac:dyDescent="0.25">
      <c r="B56" s="25">
        <f ca="1">IF(Mensal!B56="","",Mensal!B56)</f>
        <v>45747</v>
      </c>
      <c r="C56" s="1">
        <f t="shared" ca="1" si="0"/>
        <v>50</v>
      </c>
      <c r="D56" s="28" t="e">
        <f ca="1">IF($B56="","",IF(Premissas!$D$10=0,0,E55*Mensal!C56/Mensal!C55))</f>
        <v>#N/A</v>
      </c>
      <c r="E56" s="28" t="e">
        <f ca="1">IF($B56="","",IF($Q56,$T56*Premissas!$D$10,D56))</f>
        <v>#N/A</v>
      </c>
      <c r="F56" s="28" t="e">
        <f ca="1">IF($B56="","",IF(Premissas!$D$11=0,0,G55*Mensal!D56/Mensal!D55))</f>
        <v>#N/A</v>
      </c>
      <c r="G56" s="28" t="e">
        <f ca="1">IF($B56="","",IF($Q56,$T56*Premissas!$D$11,F56))</f>
        <v>#N/A</v>
      </c>
      <c r="H56" s="28" t="e">
        <f ca="1">IF($B56="","",IF(Premissas!$D$12=0,0,I55*Mensal!E56/Mensal!E55))</f>
        <v>#N/A</v>
      </c>
      <c r="I56" s="28" t="e">
        <f ca="1">IF($B56="","",IF($Q56,$T56*Premissas!$D$12,H56))</f>
        <v>#N/A</v>
      </c>
      <c r="J56" s="28" t="e">
        <f ca="1">IF($B56="","",IF(Premissas!$D$13=0,0,K55*Mensal!F56/Mensal!F55))</f>
        <v>#N/A</v>
      </c>
      <c r="K56" s="28" t="e">
        <f ca="1">IF($B56="","",IF($Q56,$T56*Premissas!$D$13,J56))</f>
        <v>#N/A</v>
      </c>
      <c r="L56" s="28" t="e">
        <f ca="1">IF($B56="","",IF(Premissas!$D$14=0,0,M55*Mensal!G56/Mensal!G55))</f>
        <v>#N/A</v>
      </c>
      <c r="M56" s="28" t="e">
        <f ca="1">IF($B56="","",IF($Q56,$T56*Premissas!$D$14,L56))</f>
        <v>#N/A</v>
      </c>
      <c r="N56" s="28" t="e">
        <f ca="1">IF($B56="","",IF(Premissas!$D$15=0,0,O55*Mensal!H56/Mensal!H55))</f>
        <v>#N/A</v>
      </c>
      <c r="O56" s="28" t="e">
        <f ca="1">IF($B56="","",IF($Q56,$T56*Premissas!$D$15,N56))</f>
        <v>#N/A</v>
      </c>
      <c r="P56" s="28" t="e">
        <f t="shared" ca="1" si="5"/>
        <v>#N/A</v>
      </c>
      <c r="Q56" s="14" t="b">
        <f ca="1">IF($B56="","",AND(Premissas!$E$19&gt;0,MOD($C56,MAX(Premissas!$E$19,1))=0))</f>
        <v>0</v>
      </c>
      <c r="R56" s="28">
        <f ca="1">IF($B56="","",IF($Q56,ABS($P56*Premissas!$D$10-D56)+ABS($P56*Premissas!$D$11-F56)+ABS($P56*Premissas!$D$12-H56)+ABS($P56*Premissas!$D$13-J56)+ABS($P56*Premissas!$D$14-L56)+ABS($P56*Premissas!$D$15-N56),0))</f>
        <v>0</v>
      </c>
      <c r="S56" s="29">
        <f ca="1">IF($B56="","",R56*Premissas!$D$20)</f>
        <v>0</v>
      </c>
      <c r="T56" s="31" t="e">
        <f t="shared" ca="1" si="6"/>
        <v>#N/A</v>
      </c>
      <c r="U56" s="12" t="e">
        <f t="shared" ca="1" si="7"/>
        <v>#N/A</v>
      </c>
      <c r="V56" s="28" t="e">
        <f ca="1">IF($B56="","",Premissas!$D$7*Mensal!$I56/Mensal!$I$6)</f>
        <v>#N/A</v>
      </c>
      <c r="W56" s="12" t="e">
        <f t="shared" ca="1" si="8"/>
        <v>#N/A</v>
      </c>
      <c r="X56" s="28" t="e">
        <f ca="1">IF($B56="","",MAX($T$6:T56))</f>
        <v>#N/A</v>
      </c>
      <c r="Y56" s="12" t="e">
        <f t="shared" ca="1" si="1"/>
        <v>#N/A</v>
      </c>
      <c r="Z56" s="1">
        <f t="shared" ca="1" si="2"/>
        <v>2025</v>
      </c>
      <c r="AA56" s="30" t="e">
        <f t="shared" ca="1" si="3"/>
        <v>#N/A</v>
      </c>
      <c r="AB56" s="30" t="e">
        <f t="shared" ca="1" si="4"/>
        <v>#N/A</v>
      </c>
    </row>
    <row r="57" spans="2:28" x14ac:dyDescent="0.25">
      <c r="B57" s="25">
        <f ca="1">IF(Mensal!B57="","",Mensal!B57)</f>
        <v>45777</v>
      </c>
      <c r="C57" s="1">
        <f t="shared" ca="1" si="0"/>
        <v>51</v>
      </c>
      <c r="D57" s="28" t="e">
        <f ca="1">IF($B57="","",IF(Premissas!$D$10=0,0,E56*Mensal!C57/Mensal!C56))</f>
        <v>#N/A</v>
      </c>
      <c r="E57" s="28" t="e">
        <f ca="1">IF($B57="","",IF($Q57,$T57*Premissas!$D$10,D57))</f>
        <v>#N/A</v>
      </c>
      <c r="F57" s="28" t="e">
        <f ca="1">IF($B57="","",IF(Premissas!$D$11=0,0,G56*Mensal!D57/Mensal!D56))</f>
        <v>#N/A</v>
      </c>
      <c r="G57" s="28" t="e">
        <f ca="1">IF($B57="","",IF($Q57,$T57*Premissas!$D$11,F57))</f>
        <v>#N/A</v>
      </c>
      <c r="H57" s="28" t="e">
        <f ca="1">IF($B57="","",IF(Premissas!$D$12=0,0,I56*Mensal!E57/Mensal!E56))</f>
        <v>#N/A</v>
      </c>
      <c r="I57" s="28" t="e">
        <f ca="1">IF($B57="","",IF($Q57,$T57*Premissas!$D$12,H57))</f>
        <v>#N/A</v>
      </c>
      <c r="J57" s="28" t="e">
        <f ca="1">IF($B57="","",IF(Premissas!$D$13=0,0,K56*Mensal!F57/Mensal!F56))</f>
        <v>#N/A</v>
      </c>
      <c r="K57" s="28" t="e">
        <f ca="1">IF($B57="","",IF($Q57,$T57*Premissas!$D$13,J57))</f>
        <v>#N/A</v>
      </c>
      <c r="L57" s="28" t="e">
        <f ca="1">IF($B57="","",IF(Premissas!$D$14=0,0,M56*Mensal!G57/Mensal!G56))</f>
        <v>#N/A</v>
      </c>
      <c r="M57" s="28" t="e">
        <f ca="1">IF($B57="","",IF($Q57,$T57*Premissas!$D$14,L57))</f>
        <v>#N/A</v>
      </c>
      <c r="N57" s="28" t="e">
        <f ca="1">IF($B57="","",IF(Premissas!$D$15=0,0,O56*Mensal!H57/Mensal!H56))</f>
        <v>#N/A</v>
      </c>
      <c r="O57" s="28" t="e">
        <f ca="1">IF($B57="","",IF($Q57,$T57*Premissas!$D$15,N57))</f>
        <v>#N/A</v>
      </c>
      <c r="P57" s="28" t="e">
        <f t="shared" ca="1" si="5"/>
        <v>#N/A</v>
      </c>
      <c r="Q57" s="14" t="b">
        <f ca="1">IF($B57="","",AND(Premissas!$E$19&gt;0,MOD($C57,MAX(Premissas!$E$19,1))=0))</f>
        <v>1</v>
      </c>
      <c r="R57" s="28" t="e">
        <f ca="1">IF($B57="","",IF($Q57,ABS($P57*Premissas!$D$10-D57)+ABS($P57*Premissas!$D$11-F57)+ABS($P57*Premissas!$D$12-H57)+ABS($P57*Premissas!$D$13-J57)+ABS($P57*Premissas!$D$14-L57)+ABS($P57*Premissas!$D$15-N57),0))</f>
        <v>#N/A</v>
      </c>
      <c r="S57" s="29" t="e">
        <f ca="1">IF($B57="","",R57*Premissas!$D$20)</f>
        <v>#N/A</v>
      </c>
      <c r="T57" s="31" t="e">
        <f t="shared" ca="1" si="6"/>
        <v>#N/A</v>
      </c>
      <c r="U57" s="12" t="e">
        <f t="shared" ca="1" si="7"/>
        <v>#N/A</v>
      </c>
      <c r="V57" s="28" t="e">
        <f ca="1">IF($B57="","",Premissas!$D$7*Mensal!$I57/Mensal!$I$6)</f>
        <v>#N/A</v>
      </c>
      <c r="W57" s="12" t="e">
        <f t="shared" ca="1" si="8"/>
        <v>#N/A</v>
      </c>
      <c r="X57" s="28" t="e">
        <f ca="1">IF($B57="","",MAX($T$6:T57))</f>
        <v>#N/A</v>
      </c>
      <c r="Y57" s="12" t="e">
        <f t="shared" ca="1" si="1"/>
        <v>#N/A</v>
      </c>
      <c r="Z57" s="1">
        <f t="shared" ca="1" si="2"/>
        <v>2025</v>
      </c>
      <c r="AA57" s="30" t="e">
        <f t="shared" ca="1" si="3"/>
        <v>#N/A</v>
      </c>
      <c r="AB57" s="30" t="e">
        <f t="shared" ca="1" si="4"/>
        <v>#N/A</v>
      </c>
    </row>
    <row r="58" spans="2:28" x14ac:dyDescent="0.25">
      <c r="B58" s="25">
        <f ca="1">IF(Mensal!B58="","",Mensal!B58)</f>
        <v>45808</v>
      </c>
      <c r="C58" s="1">
        <f t="shared" ca="1" si="0"/>
        <v>52</v>
      </c>
      <c r="D58" s="28" t="e">
        <f ca="1">IF($B58="","",IF(Premissas!$D$10=0,0,E57*Mensal!C58/Mensal!C57))</f>
        <v>#N/A</v>
      </c>
      <c r="E58" s="28" t="e">
        <f ca="1">IF($B58="","",IF($Q58,$T58*Premissas!$D$10,D58))</f>
        <v>#N/A</v>
      </c>
      <c r="F58" s="28" t="e">
        <f ca="1">IF($B58="","",IF(Premissas!$D$11=0,0,G57*Mensal!D58/Mensal!D57))</f>
        <v>#N/A</v>
      </c>
      <c r="G58" s="28" t="e">
        <f ca="1">IF($B58="","",IF($Q58,$T58*Premissas!$D$11,F58))</f>
        <v>#N/A</v>
      </c>
      <c r="H58" s="28" t="e">
        <f ca="1">IF($B58="","",IF(Premissas!$D$12=0,0,I57*Mensal!E58/Mensal!E57))</f>
        <v>#N/A</v>
      </c>
      <c r="I58" s="28" t="e">
        <f ca="1">IF($B58="","",IF($Q58,$T58*Premissas!$D$12,H58))</f>
        <v>#N/A</v>
      </c>
      <c r="J58" s="28" t="e">
        <f ca="1">IF($B58="","",IF(Premissas!$D$13=0,0,K57*Mensal!F58/Mensal!F57))</f>
        <v>#N/A</v>
      </c>
      <c r="K58" s="28" t="e">
        <f ca="1">IF($B58="","",IF($Q58,$T58*Premissas!$D$13,J58))</f>
        <v>#N/A</v>
      </c>
      <c r="L58" s="28" t="e">
        <f ca="1">IF($B58="","",IF(Premissas!$D$14=0,0,M57*Mensal!G58/Mensal!G57))</f>
        <v>#N/A</v>
      </c>
      <c r="M58" s="28" t="e">
        <f ca="1">IF($B58="","",IF($Q58,$T58*Premissas!$D$14,L58))</f>
        <v>#N/A</v>
      </c>
      <c r="N58" s="28" t="e">
        <f ca="1">IF($B58="","",IF(Premissas!$D$15=0,0,O57*Mensal!H58/Mensal!H57))</f>
        <v>#N/A</v>
      </c>
      <c r="O58" s="28" t="e">
        <f ca="1">IF($B58="","",IF($Q58,$T58*Premissas!$D$15,N58))</f>
        <v>#N/A</v>
      </c>
      <c r="P58" s="28" t="e">
        <f t="shared" ca="1" si="5"/>
        <v>#N/A</v>
      </c>
      <c r="Q58" s="14" t="b">
        <f ca="1">IF($B58="","",AND(Premissas!$E$19&gt;0,MOD($C58,MAX(Premissas!$E$19,1))=0))</f>
        <v>0</v>
      </c>
      <c r="R58" s="28">
        <f ca="1">IF($B58="","",IF($Q58,ABS($P58*Premissas!$D$10-D58)+ABS($P58*Premissas!$D$11-F58)+ABS($P58*Premissas!$D$12-H58)+ABS($P58*Premissas!$D$13-J58)+ABS($P58*Premissas!$D$14-L58)+ABS($P58*Premissas!$D$15-N58),0))</f>
        <v>0</v>
      </c>
      <c r="S58" s="29">
        <f ca="1">IF($B58="","",R58*Premissas!$D$20)</f>
        <v>0</v>
      </c>
      <c r="T58" s="31" t="e">
        <f t="shared" ca="1" si="6"/>
        <v>#N/A</v>
      </c>
      <c r="U58" s="12" t="e">
        <f t="shared" ca="1" si="7"/>
        <v>#N/A</v>
      </c>
      <c r="V58" s="28" t="e">
        <f ca="1">IF($B58="","",Premissas!$D$7*Mensal!$I58/Mensal!$I$6)</f>
        <v>#N/A</v>
      </c>
      <c r="W58" s="12" t="e">
        <f t="shared" ca="1" si="8"/>
        <v>#N/A</v>
      </c>
      <c r="X58" s="28" t="e">
        <f ca="1">IF($B58="","",MAX($T$6:T58))</f>
        <v>#N/A</v>
      </c>
      <c r="Y58" s="12" t="e">
        <f t="shared" ca="1" si="1"/>
        <v>#N/A</v>
      </c>
      <c r="Z58" s="1">
        <f t="shared" ca="1" si="2"/>
        <v>2025</v>
      </c>
      <c r="AA58" s="30" t="e">
        <f t="shared" ca="1" si="3"/>
        <v>#N/A</v>
      </c>
      <c r="AB58" s="30" t="e">
        <f t="shared" ca="1" si="4"/>
        <v>#N/A</v>
      </c>
    </row>
    <row r="59" spans="2:28" x14ac:dyDescent="0.25">
      <c r="B59" s="25">
        <f ca="1">IF(Mensal!B59="","",Mensal!B59)</f>
        <v>45838</v>
      </c>
      <c r="C59" s="1">
        <f t="shared" ca="1" si="0"/>
        <v>53</v>
      </c>
      <c r="D59" s="28" t="e">
        <f ca="1">IF($B59="","",IF(Premissas!$D$10=0,0,E58*Mensal!C59/Mensal!C58))</f>
        <v>#N/A</v>
      </c>
      <c r="E59" s="28" t="e">
        <f ca="1">IF($B59="","",IF($Q59,$T59*Premissas!$D$10,D59))</f>
        <v>#N/A</v>
      </c>
      <c r="F59" s="28" t="e">
        <f ca="1">IF($B59="","",IF(Premissas!$D$11=0,0,G58*Mensal!D59/Mensal!D58))</f>
        <v>#N/A</v>
      </c>
      <c r="G59" s="28" t="e">
        <f ca="1">IF($B59="","",IF($Q59,$T59*Premissas!$D$11,F59))</f>
        <v>#N/A</v>
      </c>
      <c r="H59" s="28" t="e">
        <f ca="1">IF($B59="","",IF(Premissas!$D$12=0,0,I58*Mensal!E59/Mensal!E58))</f>
        <v>#N/A</v>
      </c>
      <c r="I59" s="28" t="e">
        <f ca="1">IF($B59="","",IF($Q59,$T59*Premissas!$D$12,H59))</f>
        <v>#N/A</v>
      </c>
      <c r="J59" s="28" t="e">
        <f ca="1">IF($B59="","",IF(Premissas!$D$13=0,0,K58*Mensal!F59/Mensal!F58))</f>
        <v>#N/A</v>
      </c>
      <c r="K59" s="28" t="e">
        <f ca="1">IF($B59="","",IF($Q59,$T59*Premissas!$D$13,J59))</f>
        <v>#N/A</v>
      </c>
      <c r="L59" s="28" t="e">
        <f ca="1">IF($B59="","",IF(Premissas!$D$14=0,0,M58*Mensal!G59/Mensal!G58))</f>
        <v>#N/A</v>
      </c>
      <c r="M59" s="28" t="e">
        <f ca="1">IF($B59="","",IF($Q59,$T59*Premissas!$D$14,L59))</f>
        <v>#N/A</v>
      </c>
      <c r="N59" s="28" t="e">
        <f ca="1">IF($B59="","",IF(Premissas!$D$15=0,0,O58*Mensal!H59/Mensal!H58))</f>
        <v>#N/A</v>
      </c>
      <c r="O59" s="28" t="e">
        <f ca="1">IF($B59="","",IF($Q59,$T59*Premissas!$D$15,N59))</f>
        <v>#N/A</v>
      </c>
      <c r="P59" s="28" t="e">
        <f t="shared" ca="1" si="5"/>
        <v>#N/A</v>
      </c>
      <c r="Q59" s="14" t="b">
        <f ca="1">IF($B59="","",AND(Premissas!$E$19&gt;0,MOD($C59,MAX(Premissas!$E$19,1))=0))</f>
        <v>0</v>
      </c>
      <c r="R59" s="28">
        <f ca="1">IF($B59="","",IF($Q59,ABS($P59*Premissas!$D$10-D59)+ABS($P59*Premissas!$D$11-F59)+ABS($P59*Premissas!$D$12-H59)+ABS($P59*Premissas!$D$13-J59)+ABS($P59*Premissas!$D$14-L59)+ABS($P59*Premissas!$D$15-N59),0))</f>
        <v>0</v>
      </c>
      <c r="S59" s="29">
        <f ca="1">IF($B59="","",R59*Premissas!$D$20)</f>
        <v>0</v>
      </c>
      <c r="T59" s="31" t="e">
        <f t="shared" ca="1" si="6"/>
        <v>#N/A</v>
      </c>
      <c r="U59" s="12" t="e">
        <f t="shared" ca="1" si="7"/>
        <v>#N/A</v>
      </c>
      <c r="V59" s="28" t="e">
        <f ca="1">IF($B59="","",Premissas!$D$7*Mensal!$I59/Mensal!$I$6)</f>
        <v>#N/A</v>
      </c>
      <c r="W59" s="12" t="e">
        <f t="shared" ca="1" si="8"/>
        <v>#N/A</v>
      </c>
      <c r="X59" s="28" t="e">
        <f ca="1">IF($B59="","",MAX($T$6:T59))</f>
        <v>#N/A</v>
      </c>
      <c r="Y59" s="12" t="e">
        <f t="shared" ca="1" si="1"/>
        <v>#N/A</v>
      </c>
      <c r="Z59" s="1">
        <f t="shared" ca="1" si="2"/>
        <v>2025</v>
      </c>
      <c r="AA59" s="30" t="e">
        <f t="shared" ca="1" si="3"/>
        <v>#N/A</v>
      </c>
      <c r="AB59" s="30" t="e">
        <f t="shared" ca="1" si="4"/>
        <v>#N/A</v>
      </c>
    </row>
    <row r="60" spans="2:28" x14ac:dyDescent="0.25">
      <c r="B60" s="25">
        <f ca="1">IF(Mensal!B60="","",Mensal!B60)</f>
        <v>45869</v>
      </c>
      <c r="C60" s="1">
        <f t="shared" ca="1" si="0"/>
        <v>54</v>
      </c>
      <c r="D60" s="28" t="e">
        <f ca="1">IF($B60="","",IF(Premissas!$D$10=0,0,E59*Mensal!C60/Mensal!C59))</f>
        <v>#N/A</v>
      </c>
      <c r="E60" s="28" t="e">
        <f ca="1">IF($B60="","",IF($Q60,$T60*Premissas!$D$10,D60))</f>
        <v>#N/A</v>
      </c>
      <c r="F60" s="28" t="e">
        <f ca="1">IF($B60="","",IF(Premissas!$D$11=0,0,G59*Mensal!D60/Mensal!D59))</f>
        <v>#N/A</v>
      </c>
      <c r="G60" s="28" t="e">
        <f ca="1">IF($B60="","",IF($Q60,$T60*Premissas!$D$11,F60))</f>
        <v>#N/A</v>
      </c>
      <c r="H60" s="28" t="e">
        <f ca="1">IF($B60="","",IF(Premissas!$D$12=0,0,I59*Mensal!E60/Mensal!E59))</f>
        <v>#N/A</v>
      </c>
      <c r="I60" s="28" t="e">
        <f ca="1">IF($B60="","",IF($Q60,$T60*Premissas!$D$12,H60))</f>
        <v>#N/A</v>
      </c>
      <c r="J60" s="28" t="e">
        <f ca="1">IF($B60="","",IF(Premissas!$D$13=0,0,K59*Mensal!F60/Mensal!F59))</f>
        <v>#N/A</v>
      </c>
      <c r="K60" s="28" t="e">
        <f ca="1">IF($B60="","",IF($Q60,$T60*Premissas!$D$13,J60))</f>
        <v>#N/A</v>
      </c>
      <c r="L60" s="28" t="e">
        <f ca="1">IF($B60="","",IF(Premissas!$D$14=0,0,M59*Mensal!G60/Mensal!G59))</f>
        <v>#N/A</v>
      </c>
      <c r="M60" s="28" t="e">
        <f ca="1">IF($B60="","",IF($Q60,$T60*Premissas!$D$14,L60))</f>
        <v>#N/A</v>
      </c>
      <c r="N60" s="28" t="e">
        <f ca="1">IF($B60="","",IF(Premissas!$D$15=0,0,O59*Mensal!H60/Mensal!H59))</f>
        <v>#N/A</v>
      </c>
      <c r="O60" s="28" t="e">
        <f ca="1">IF($B60="","",IF($Q60,$T60*Premissas!$D$15,N60))</f>
        <v>#N/A</v>
      </c>
      <c r="P60" s="28" t="e">
        <f t="shared" ca="1" si="5"/>
        <v>#N/A</v>
      </c>
      <c r="Q60" s="14" t="b">
        <f ca="1">IF($B60="","",AND(Premissas!$E$19&gt;0,MOD($C60,MAX(Premissas!$E$19,1))=0))</f>
        <v>1</v>
      </c>
      <c r="R60" s="28" t="e">
        <f ca="1">IF($B60="","",IF($Q60,ABS($P60*Premissas!$D$10-D60)+ABS($P60*Premissas!$D$11-F60)+ABS($P60*Premissas!$D$12-H60)+ABS($P60*Premissas!$D$13-J60)+ABS($P60*Premissas!$D$14-L60)+ABS($P60*Premissas!$D$15-N60),0))</f>
        <v>#N/A</v>
      </c>
      <c r="S60" s="29" t="e">
        <f ca="1">IF($B60="","",R60*Premissas!$D$20)</f>
        <v>#N/A</v>
      </c>
      <c r="T60" s="31" t="e">
        <f t="shared" ca="1" si="6"/>
        <v>#N/A</v>
      </c>
      <c r="U60" s="12" t="e">
        <f t="shared" ca="1" si="7"/>
        <v>#N/A</v>
      </c>
      <c r="V60" s="28" t="e">
        <f ca="1">IF($B60="","",Premissas!$D$7*Mensal!$I60/Mensal!$I$6)</f>
        <v>#N/A</v>
      </c>
      <c r="W60" s="12" t="e">
        <f t="shared" ca="1" si="8"/>
        <v>#N/A</v>
      </c>
      <c r="X60" s="28" t="e">
        <f ca="1">IF($B60="","",MAX($T$6:T60))</f>
        <v>#N/A</v>
      </c>
      <c r="Y60" s="12" t="e">
        <f t="shared" ca="1" si="1"/>
        <v>#N/A</v>
      </c>
      <c r="Z60" s="1">
        <f t="shared" ca="1" si="2"/>
        <v>2025</v>
      </c>
      <c r="AA60" s="30" t="e">
        <f t="shared" ca="1" si="3"/>
        <v>#N/A</v>
      </c>
      <c r="AB60" s="30" t="e">
        <f t="shared" ca="1" si="4"/>
        <v>#N/A</v>
      </c>
    </row>
    <row r="61" spans="2:28" x14ac:dyDescent="0.25">
      <c r="B61" s="25">
        <f ca="1">IF(Mensal!B61="","",Mensal!B61)</f>
        <v>45900</v>
      </c>
      <c r="C61" s="1">
        <f t="shared" ca="1" si="0"/>
        <v>55</v>
      </c>
      <c r="D61" s="28" t="e">
        <f ca="1">IF($B61="","",IF(Premissas!$D$10=0,0,E60*Mensal!C61/Mensal!C60))</f>
        <v>#N/A</v>
      </c>
      <c r="E61" s="28" t="e">
        <f ca="1">IF($B61="","",IF($Q61,$T61*Premissas!$D$10,D61))</f>
        <v>#N/A</v>
      </c>
      <c r="F61" s="28" t="e">
        <f ca="1">IF($B61="","",IF(Premissas!$D$11=0,0,G60*Mensal!D61/Mensal!D60))</f>
        <v>#N/A</v>
      </c>
      <c r="G61" s="28" t="e">
        <f ca="1">IF($B61="","",IF($Q61,$T61*Premissas!$D$11,F61))</f>
        <v>#N/A</v>
      </c>
      <c r="H61" s="28" t="e">
        <f ca="1">IF($B61="","",IF(Premissas!$D$12=0,0,I60*Mensal!E61/Mensal!E60))</f>
        <v>#N/A</v>
      </c>
      <c r="I61" s="28" t="e">
        <f ca="1">IF($B61="","",IF($Q61,$T61*Premissas!$D$12,H61))</f>
        <v>#N/A</v>
      </c>
      <c r="J61" s="28" t="e">
        <f ca="1">IF($B61="","",IF(Premissas!$D$13=0,0,K60*Mensal!F61/Mensal!F60))</f>
        <v>#N/A</v>
      </c>
      <c r="K61" s="28" t="e">
        <f ca="1">IF($B61="","",IF($Q61,$T61*Premissas!$D$13,J61))</f>
        <v>#N/A</v>
      </c>
      <c r="L61" s="28" t="e">
        <f ca="1">IF($B61="","",IF(Premissas!$D$14=0,0,M60*Mensal!G61/Mensal!G60))</f>
        <v>#N/A</v>
      </c>
      <c r="M61" s="28" t="e">
        <f ca="1">IF($B61="","",IF($Q61,$T61*Premissas!$D$14,L61))</f>
        <v>#N/A</v>
      </c>
      <c r="N61" s="28" t="e">
        <f ca="1">IF($B61="","",IF(Premissas!$D$15=0,0,O60*Mensal!H61/Mensal!H60))</f>
        <v>#N/A</v>
      </c>
      <c r="O61" s="28" t="e">
        <f ca="1">IF($B61="","",IF($Q61,$T61*Premissas!$D$15,N61))</f>
        <v>#N/A</v>
      </c>
      <c r="P61" s="28" t="e">
        <f t="shared" ca="1" si="5"/>
        <v>#N/A</v>
      </c>
      <c r="Q61" s="14" t="b">
        <f ca="1">IF($B61="","",AND(Premissas!$E$19&gt;0,MOD($C61,MAX(Premissas!$E$19,1))=0))</f>
        <v>0</v>
      </c>
      <c r="R61" s="28">
        <f ca="1">IF($B61="","",IF($Q61,ABS($P61*Premissas!$D$10-D61)+ABS($P61*Premissas!$D$11-F61)+ABS($P61*Premissas!$D$12-H61)+ABS($P61*Premissas!$D$13-J61)+ABS($P61*Premissas!$D$14-L61)+ABS($P61*Premissas!$D$15-N61),0))</f>
        <v>0</v>
      </c>
      <c r="S61" s="29">
        <f ca="1">IF($B61="","",R61*Premissas!$D$20)</f>
        <v>0</v>
      </c>
      <c r="T61" s="31" t="e">
        <f t="shared" ca="1" si="6"/>
        <v>#N/A</v>
      </c>
      <c r="U61" s="12" t="e">
        <f t="shared" ca="1" si="7"/>
        <v>#N/A</v>
      </c>
      <c r="V61" s="28" t="e">
        <f ca="1">IF($B61="","",Premissas!$D$7*Mensal!$I61/Mensal!$I$6)</f>
        <v>#N/A</v>
      </c>
      <c r="W61" s="12" t="e">
        <f t="shared" ca="1" si="8"/>
        <v>#N/A</v>
      </c>
      <c r="X61" s="28" t="e">
        <f ca="1">IF($B61="","",MAX($T$6:T61))</f>
        <v>#N/A</v>
      </c>
      <c r="Y61" s="12" t="e">
        <f t="shared" ca="1" si="1"/>
        <v>#N/A</v>
      </c>
      <c r="Z61" s="1">
        <f t="shared" ca="1" si="2"/>
        <v>2025</v>
      </c>
      <c r="AA61" s="30" t="e">
        <f t="shared" ca="1" si="3"/>
        <v>#N/A</v>
      </c>
      <c r="AB61" s="30" t="e">
        <f t="shared" ca="1" si="4"/>
        <v>#N/A</v>
      </c>
    </row>
    <row r="62" spans="2:28" x14ac:dyDescent="0.25">
      <c r="B62" s="25">
        <f ca="1">IF(Mensal!B62="","",Mensal!B62)</f>
        <v>45930</v>
      </c>
      <c r="C62" s="1">
        <f t="shared" ca="1" si="0"/>
        <v>56</v>
      </c>
      <c r="D62" s="28" t="e">
        <f ca="1">IF($B62="","",IF(Premissas!$D$10=0,0,E61*Mensal!C62/Mensal!C61))</f>
        <v>#N/A</v>
      </c>
      <c r="E62" s="28" t="e">
        <f ca="1">IF($B62="","",IF($Q62,$T62*Premissas!$D$10,D62))</f>
        <v>#N/A</v>
      </c>
      <c r="F62" s="28" t="e">
        <f ca="1">IF($B62="","",IF(Premissas!$D$11=0,0,G61*Mensal!D62/Mensal!D61))</f>
        <v>#N/A</v>
      </c>
      <c r="G62" s="28" t="e">
        <f ca="1">IF($B62="","",IF($Q62,$T62*Premissas!$D$11,F62))</f>
        <v>#N/A</v>
      </c>
      <c r="H62" s="28" t="e">
        <f ca="1">IF($B62="","",IF(Premissas!$D$12=0,0,I61*Mensal!E62/Mensal!E61))</f>
        <v>#N/A</v>
      </c>
      <c r="I62" s="28" t="e">
        <f ca="1">IF($B62="","",IF($Q62,$T62*Premissas!$D$12,H62))</f>
        <v>#N/A</v>
      </c>
      <c r="J62" s="28" t="e">
        <f ca="1">IF($B62="","",IF(Premissas!$D$13=0,0,K61*Mensal!F62/Mensal!F61))</f>
        <v>#N/A</v>
      </c>
      <c r="K62" s="28" t="e">
        <f ca="1">IF($B62="","",IF($Q62,$T62*Premissas!$D$13,J62))</f>
        <v>#N/A</v>
      </c>
      <c r="L62" s="28" t="e">
        <f ca="1">IF($B62="","",IF(Premissas!$D$14=0,0,M61*Mensal!G62/Mensal!G61))</f>
        <v>#N/A</v>
      </c>
      <c r="M62" s="28" t="e">
        <f ca="1">IF($B62="","",IF($Q62,$T62*Premissas!$D$14,L62))</f>
        <v>#N/A</v>
      </c>
      <c r="N62" s="28" t="e">
        <f ca="1">IF($B62="","",IF(Premissas!$D$15=0,0,O61*Mensal!H62/Mensal!H61))</f>
        <v>#N/A</v>
      </c>
      <c r="O62" s="28" t="e">
        <f ca="1">IF($B62="","",IF($Q62,$T62*Premissas!$D$15,N62))</f>
        <v>#N/A</v>
      </c>
      <c r="P62" s="28" t="e">
        <f t="shared" ca="1" si="5"/>
        <v>#N/A</v>
      </c>
      <c r="Q62" s="14" t="b">
        <f ca="1">IF($B62="","",AND(Premissas!$E$19&gt;0,MOD($C62,MAX(Premissas!$E$19,1))=0))</f>
        <v>0</v>
      </c>
      <c r="R62" s="28">
        <f ca="1">IF($B62="","",IF($Q62,ABS($P62*Premissas!$D$10-D62)+ABS($P62*Premissas!$D$11-F62)+ABS($P62*Premissas!$D$12-H62)+ABS($P62*Premissas!$D$13-J62)+ABS($P62*Premissas!$D$14-L62)+ABS($P62*Premissas!$D$15-N62),0))</f>
        <v>0</v>
      </c>
      <c r="S62" s="29">
        <f ca="1">IF($B62="","",R62*Premissas!$D$20)</f>
        <v>0</v>
      </c>
      <c r="T62" s="31" t="e">
        <f t="shared" ca="1" si="6"/>
        <v>#N/A</v>
      </c>
      <c r="U62" s="12" t="e">
        <f t="shared" ca="1" si="7"/>
        <v>#N/A</v>
      </c>
      <c r="V62" s="28" t="e">
        <f ca="1">IF($B62="","",Premissas!$D$7*Mensal!$I62/Mensal!$I$6)</f>
        <v>#N/A</v>
      </c>
      <c r="W62" s="12" t="e">
        <f t="shared" ca="1" si="8"/>
        <v>#N/A</v>
      </c>
      <c r="X62" s="28" t="e">
        <f ca="1">IF($B62="","",MAX($T$6:T62))</f>
        <v>#N/A</v>
      </c>
      <c r="Y62" s="12" t="e">
        <f t="shared" ca="1" si="1"/>
        <v>#N/A</v>
      </c>
      <c r="Z62" s="1">
        <f t="shared" ca="1" si="2"/>
        <v>2025</v>
      </c>
      <c r="AA62" s="30" t="e">
        <f t="shared" ca="1" si="3"/>
        <v>#N/A</v>
      </c>
      <c r="AB62" s="30" t="e">
        <f t="shared" ca="1" si="4"/>
        <v>#N/A</v>
      </c>
    </row>
    <row r="63" spans="2:28" x14ac:dyDescent="0.25">
      <c r="B63" s="25">
        <f ca="1">IF(Mensal!B63="","",Mensal!B63)</f>
        <v>45961</v>
      </c>
      <c r="C63" s="1">
        <f t="shared" ca="1" si="0"/>
        <v>57</v>
      </c>
      <c r="D63" s="28" t="e">
        <f ca="1">IF($B63="","",IF(Premissas!$D$10=0,0,E62*Mensal!C63/Mensal!C62))</f>
        <v>#N/A</v>
      </c>
      <c r="E63" s="28" t="e">
        <f ca="1">IF($B63="","",IF($Q63,$T63*Premissas!$D$10,D63))</f>
        <v>#N/A</v>
      </c>
      <c r="F63" s="28" t="e">
        <f ca="1">IF($B63="","",IF(Premissas!$D$11=0,0,G62*Mensal!D63/Mensal!D62))</f>
        <v>#N/A</v>
      </c>
      <c r="G63" s="28" t="e">
        <f ca="1">IF($B63="","",IF($Q63,$T63*Premissas!$D$11,F63))</f>
        <v>#N/A</v>
      </c>
      <c r="H63" s="28" t="e">
        <f ca="1">IF($B63="","",IF(Premissas!$D$12=0,0,I62*Mensal!E63/Mensal!E62))</f>
        <v>#N/A</v>
      </c>
      <c r="I63" s="28" t="e">
        <f ca="1">IF($B63="","",IF($Q63,$T63*Premissas!$D$12,H63))</f>
        <v>#N/A</v>
      </c>
      <c r="J63" s="28" t="e">
        <f ca="1">IF($B63="","",IF(Premissas!$D$13=0,0,K62*Mensal!F63/Mensal!F62))</f>
        <v>#N/A</v>
      </c>
      <c r="K63" s="28" t="e">
        <f ca="1">IF($B63="","",IF($Q63,$T63*Premissas!$D$13,J63))</f>
        <v>#N/A</v>
      </c>
      <c r="L63" s="28" t="e">
        <f ca="1">IF($B63="","",IF(Premissas!$D$14=0,0,M62*Mensal!G63/Mensal!G62))</f>
        <v>#N/A</v>
      </c>
      <c r="M63" s="28" t="e">
        <f ca="1">IF($B63="","",IF($Q63,$T63*Premissas!$D$14,L63))</f>
        <v>#N/A</v>
      </c>
      <c r="N63" s="28" t="e">
        <f ca="1">IF($B63="","",IF(Premissas!$D$15=0,0,O62*Mensal!H63/Mensal!H62))</f>
        <v>#N/A</v>
      </c>
      <c r="O63" s="28" t="e">
        <f ca="1">IF($B63="","",IF($Q63,$T63*Premissas!$D$15,N63))</f>
        <v>#N/A</v>
      </c>
      <c r="P63" s="28" t="e">
        <f t="shared" ca="1" si="5"/>
        <v>#N/A</v>
      </c>
      <c r="Q63" s="14" t="b">
        <f ca="1">IF($B63="","",AND(Premissas!$E$19&gt;0,MOD($C63,MAX(Premissas!$E$19,1))=0))</f>
        <v>1</v>
      </c>
      <c r="R63" s="28" t="e">
        <f ca="1">IF($B63="","",IF($Q63,ABS($P63*Premissas!$D$10-D63)+ABS($P63*Premissas!$D$11-F63)+ABS($P63*Premissas!$D$12-H63)+ABS($P63*Premissas!$D$13-J63)+ABS($P63*Premissas!$D$14-L63)+ABS($P63*Premissas!$D$15-N63),0))</f>
        <v>#N/A</v>
      </c>
      <c r="S63" s="29" t="e">
        <f ca="1">IF($B63="","",R63*Premissas!$D$20)</f>
        <v>#N/A</v>
      </c>
      <c r="T63" s="31" t="e">
        <f t="shared" ca="1" si="6"/>
        <v>#N/A</v>
      </c>
      <c r="U63" s="12" t="e">
        <f t="shared" ca="1" si="7"/>
        <v>#N/A</v>
      </c>
      <c r="V63" s="28" t="e">
        <f ca="1">IF($B63="","",Premissas!$D$7*Mensal!$I63/Mensal!$I$6)</f>
        <v>#N/A</v>
      </c>
      <c r="W63" s="12" t="e">
        <f t="shared" ca="1" si="8"/>
        <v>#N/A</v>
      </c>
      <c r="X63" s="28" t="e">
        <f ca="1">IF($B63="","",MAX($T$6:T63))</f>
        <v>#N/A</v>
      </c>
      <c r="Y63" s="12" t="e">
        <f t="shared" ca="1" si="1"/>
        <v>#N/A</v>
      </c>
      <c r="Z63" s="1">
        <f t="shared" ca="1" si="2"/>
        <v>2025</v>
      </c>
      <c r="AA63" s="30" t="e">
        <f t="shared" ca="1" si="3"/>
        <v>#N/A</v>
      </c>
      <c r="AB63" s="30" t="e">
        <f t="shared" ca="1" si="4"/>
        <v>#N/A</v>
      </c>
    </row>
    <row r="64" spans="2:28" x14ac:dyDescent="0.25">
      <c r="B64" s="25">
        <f ca="1">IF(Mensal!B64="","",Mensal!B64)</f>
        <v>45991</v>
      </c>
      <c r="C64" s="1">
        <f t="shared" ca="1" si="0"/>
        <v>58</v>
      </c>
      <c r="D64" s="28" t="e">
        <f ca="1">IF($B64="","",IF(Premissas!$D$10=0,0,E63*Mensal!C64/Mensal!C63))</f>
        <v>#N/A</v>
      </c>
      <c r="E64" s="28" t="e">
        <f ca="1">IF($B64="","",IF($Q64,$T64*Premissas!$D$10,D64))</f>
        <v>#N/A</v>
      </c>
      <c r="F64" s="28" t="e">
        <f ca="1">IF($B64="","",IF(Premissas!$D$11=0,0,G63*Mensal!D64/Mensal!D63))</f>
        <v>#N/A</v>
      </c>
      <c r="G64" s="28" t="e">
        <f ca="1">IF($B64="","",IF($Q64,$T64*Premissas!$D$11,F64))</f>
        <v>#N/A</v>
      </c>
      <c r="H64" s="28" t="e">
        <f ca="1">IF($B64="","",IF(Premissas!$D$12=0,0,I63*Mensal!E64/Mensal!E63))</f>
        <v>#N/A</v>
      </c>
      <c r="I64" s="28" t="e">
        <f ca="1">IF($B64="","",IF($Q64,$T64*Premissas!$D$12,H64))</f>
        <v>#N/A</v>
      </c>
      <c r="J64" s="28" t="e">
        <f ca="1">IF($B64="","",IF(Premissas!$D$13=0,0,K63*Mensal!F64/Mensal!F63))</f>
        <v>#N/A</v>
      </c>
      <c r="K64" s="28" t="e">
        <f ca="1">IF($B64="","",IF($Q64,$T64*Premissas!$D$13,J64))</f>
        <v>#N/A</v>
      </c>
      <c r="L64" s="28" t="e">
        <f ca="1">IF($B64="","",IF(Premissas!$D$14=0,0,M63*Mensal!G64/Mensal!G63))</f>
        <v>#N/A</v>
      </c>
      <c r="M64" s="28" t="e">
        <f ca="1">IF($B64="","",IF($Q64,$T64*Premissas!$D$14,L64))</f>
        <v>#N/A</v>
      </c>
      <c r="N64" s="28" t="e">
        <f ca="1">IF($B64="","",IF(Premissas!$D$15=0,0,O63*Mensal!H64/Mensal!H63))</f>
        <v>#N/A</v>
      </c>
      <c r="O64" s="28" t="e">
        <f ca="1">IF($B64="","",IF($Q64,$T64*Premissas!$D$15,N64))</f>
        <v>#N/A</v>
      </c>
      <c r="P64" s="28" t="e">
        <f t="shared" ca="1" si="5"/>
        <v>#N/A</v>
      </c>
      <c r="Q64" s="14" t="b">
        <f ca="1">IF($B64="","",AND(Premissas!$E$19&gt;0,MOD($C64,MAX(Premissas!$E$19,1))=0))</f>
        <v>0</v>
      </c>
      <c r="R64" s="28">
        <f ca="1">IF($B64="","",IF($Q64,ABS($P64*Premissas!$D$10-D64)+ABS($P64*Premissas!$D$11-F64)+ABS($P64*Premissas!$D$12-H64)+ABS($P64*Premissas!$D$13-J64)+ABS($P64*Premissas!$D$14-L64)+ABS($P64*Premissas!$D$15-N64),0))</f>
        <v>0</v>
      </c>
      <c r="S64" s="29">
        <f ca="1">IF($B64="","",R64*Premissas!$D$20)</f>
        <v>0</v>
      </c>
      <c r="T64" s="31" t="e">
        <f t="shared" ca="1" si="6"/>
        <v>#N/A</v>
      </c>
      <c r="U64" s="12" t="e">
        <f t="shared" ca="1" si="7"/>
        <v>#N/A</v>
      </c>
      <c r="V64" s="28" t="e">
        <f ca="1">IF($B64="","",Premissas!$D$7*Mensal!$I64/Mensal!$I$6)</f>
        <v>#N/A</v>
      </c>
      <c r="W64" s="12" t="e">
        <f t="shared" ca="1" si="8"/>
        <v>#N/A</v>
      </c>
      <c r="X64" s="28" t="e">
        <f ca="1">IF($B64="","",MAX($T$6:T64))</f>
        <v>#N/A</v>
      </c>
      <c r="Y64" s="12" t="e">
        <f t="shared" ca="1" si="1"/>
        <v>#N/A</v>
      </c>
      <c r="Z64" s="1">
        <f t="shared" ca="1" si="2"/>
        <v>2025</v>
      </c>
      <c r="AA64" s="30" t="e">
        <f t="shared" ca="1" si="3"/>
        <v>#N/A</v>
      </c>
      <c r="AB64" s="30" t="e">
        <f t="shared" ca="1" si="4"/>
        <v>#N/A</v>
      </c>
    </row>
    <row r="65" spans="2:28" x14ac:dyDescent="0.25">
      <c r="B65" s="25">
        <f ca="1">IF(Mensal!B65="","",Mensal!B65)</f>
        <v>46022</v>
      </c>
      <c r="C65" s="1">
        <f t="shared" ca="1" si="0"/>
        <v>59</v>
      </c>
      <c r="D65" s="28" t="e">
        <f ca="1">IF($B65="","",IF(Premissas!$D$10=0,0,E64*Mensal!C65/Mensal!C64))</f>
        <v>#N/A</v>
      </c>
      <c r="E65" s="28" t="e">
        <f ca="1">IF($B65="","",IF($Q65,$T65*Premissas!$D$10,D65))</f>
        <v>#N/A</v>
      </c>
      <c r="F65" s="28" t="e">
        <f ca="1">IF($B65="","",IF(Premissas!$D$11=0,0,G64*Mensal!D65/Mensal!D64))</f>
        <v>#N/A</v>
      </c>
      <c r="G65" s="28" t="e">
        <f ca="1">IF($B65="","",IF($Q65,$T65*Premissas!$D$11,F65))</f>
        <v>#N/A</v>
      </c>
      <c r="H65" s="28" t="e">
        <f ca="1">IF($B65="","",IF(Premissas!$D$12=0,0,I64*Mensal!E65/Mensal!E64))</f>
        <v>#N/A</v>
      </c>
      <c r="I65" s="28" t="e">
        <f ca="1">IF($B65="","",IF($Q65,$T65*Premissas!$D$12,H65))</f>
        <v>#N/A</v>
      </c>
      <c r="J65" s="28" t="e">
        <f ca="1">IF($B65="","",IF(Premissas!$D$13=0,0,K64*Mensal!F65/Mensal!F64))</f>
        <v>#N/A</v>
      </c>
      <c r="K65" s="28" t="e">
        <f ca="1">IF($B65="","",IF($Q65,$T65*Premissas!$D$13,J65))</f>
        <v>#N/A</v>
      </c>
      <c r="L65" s="28" t="e">
        <f ca="1">IF($B65="","",IF(Premissas!$D$14=0,0,M64*Mensal!G65/Mensal!G64))</f>
        <v>#N/A</v>
      </c>
      <c r="M65" s="28" t="e">
        <f ca="1">IF($B65="","",IF($Q65,$T65*Premissas!$D$14,L65))</f>
        <v>#N/A</v>
      </c>
      <c r="N65" s="28" t="e">
        <f ca="1">IF($B65="","",IF(Premissas!$D$15=0,0,O64*Mensal!H65/Mensal!H64))</f>
        <v>#N/A</v>
      </c>
      <c r="O65" s="28" t="e">
        <f ca="1">IF($B65="","",IF($Q65,$T65*Premissas!$D$15,N65))</f>
        <v>#N/A</v>
      </c>
      <c r="P65" s="28" t="e">
        <f t="shared" ca="1" si="5"/>
        <v>#N/A</v>
      </c>
      <c r="Q65" s="14" t="b">
        <f ca="1">IF($B65="","",AND(Premissas!$E$19&gt;0,MOD($C65,MAX(Premissas!$E$19,1))=0))</f>
        <v>0</v>
      </c>
      <c r="R65" s="28">
        <f ca="1">IF($B65="","",IF($Q65,ABS($P65*Premissas!$D$10-D65)+ABS($P65*Premissas!$D$11-F65)+ABS($P65*Premissas!$D$12-H65)+ABS($P65*Premissas!$D$13-J65)+ABS($P65*Premissas!$D$14-L65)+ABS($P65*Premissas!$D$15-N65),0))</f>
        <v>0</v>
      </c>
      <c r="S65" s="29">
        <f ca="1">IF($B65="","",R65*Premissas!$D$20)</f>
        <v>0</v>
      </c>
      <c r="T65" s="31" t="e">
        <f t="shared" ca="1" si="6"/>
        <v>#N/A</v>
      </c>
      <c r="U65" s="12" t="e">
        <f t="shared" ca="1" si="7"/>
        <v>#N/A</v>
      </c>
      <c r="V65" s="28" t="e">
        <f ca="1">IF($B65="","",Premissas!$D$7*Mensal!$I65/Mensal!$I$6)</f>
        <v>#N/A</v>
      </c>
      <c r="W65" s="12" t="e">
        <f t="shared" ca="1" si="8"/>
        <v>#N/A</v>
      </c>
      <c r="X65" s="28" t="e">
        <f ca="1">IF($B65="","",MAX($T$6:T65))</f>
        <v>#N/A</v>
      </c>
      <c r="Y65" s="12" t="e">
        <f t="shared" ca="1" si="1"/>
        <v>#N/A</v>
      </c>
      <c r="Z65" s="1">
        <f t="shared" ca="1" si="2"/>
        <v>2025</v>
      </c>
      <c r="AA65" s="30" t="e">
        <f t="shared" ca="1" si="3"/>
        <v>#N/A</v>
      </c>
      <c r="AB65" s="30" t="e">
        <f t="shared" ca="1" si="4"/>
        <v>#N/A</v>
      </c>
    </row>
    <row r="66" spans="2:28" x14ac:dyDescent="0.25">
      <c r="B66" s="25">
        <f ca="1">IF(Mensal!B66="","",Mensal!B66)</f>
        <v>46053</v>
      </c>
      <c r="C66" s="1">
        <f t="shared" ca="1" si="0"/>
        <v>60</v>
      </c>
      <c r="D66" s="28" t="e">
        <f ca="1">IF($B66="","",IF(Premissas!$D$10=0,0,E65*Mensal!C66/Mensal!C65))</f>
        <v>#N/A</v>
      </c>
      <c r="E66" s="28" t="e">
        <f ca="1">IF($B66="","",IF($Q66,$T66*Premissas!$D$10,D66))</f>
        <v>#N/A</v>
      </c>
      <c r="F66" s="28" t="e">
        <f ca="1">IF($B66="","",IF(Premissas!$D$11=0,0,G65*Mensal!D66/Mensal!D65))</f>
        <v>#N/A</v>
      </c>
      <c r="G66" s="28" t="e">
        <f ca="1">IF($B66="","",IF($Q66,$T66*Premissas!$D$11,F66))</f>
        <v>#N/A</v>
      </c>
      <c r="H66" s="28" t="e">
        <f ca="1">IF($B66="","",IF(Premissas!$D$12=0,0,I65*Mensal!E66/Mensal!E65))</f>
        <v>#N/A</v>
      </c>
      <c r="I66" s="28" t="e">
        <f ca="1">IF($B66="","",IF($Q66,$T66*Premissas!$D$12,H66))</f>
        <v>#N/A</v>
      </c>
      <c r="J66" s="28" t="e">
        <f ca="1">IF($B66="","",IF(Premissas!$D$13=0,0,K65*Mensal!F66/Mensal!F65))</f>
        <v>#N/A</v>
      </c>
      <c r="K66" s="28" t="e">
        <f ca="1">IF($B66="","",IF($Q66,$T66*Premissas!$D$13,J66))</f>
        <v>#N/A</v>
      </c>
      <c r="L66" s="28" t="e">
        <f ca="1">IF($B66="","",IF(Premissas!$D$14=0,0,M65*Mensal!G66/Mensal!G65))</f>
        <v>#N/A</v>
      </c>
      <c r="M66" s="28" t="e">
        <f ca="1">IF($B66="","",IF($Q66,$T66*Premissas!$D$14,L66))</f>
        <v>#N/A</v>
      </c>
      <c r="N66" s="28" t="e">
        <f ca="1">IF($B66="","",IF(Premissas!$D$15=0,0,O65*Mensal!H66/Mensal!H65))</f>
        <v>#N/A</v>
      </c>
      <c r="O66" s="28" t="e">
        <f ca="1">IF($B66="","",IF($Q66,$T66*Premissas!$D$15,N66))</f>
        <v>#N/A</v>
      </c>
      <c r="P66" s="28" t="e">
        <f t="shared" ca="1" si="5"/>
        <v>#N/A</v>
      </c>
      <c r="Q66" s="14" t="b">
        <f ca="1">IF($B66="","",AND(Premissas!$E$19&gt;0,MOD($C66,MAX(Premissas!$E$19,1))=0))</f>
        <v>1</v>
      </c>
      <c r="R66" s="28" t="e">
        <f ca="1">IF($B66="","",IF($Q66,ABS($P66*Premissas!$D$10-D66)+ABS($P66*Premissas!$D$11-F66)+ABS($P66*Premissas!$D$12-H66)+ABS($P66*Premissas!$D$13-J66)+ABS($P66*Premissas!$D$14-L66)+ABS($P66*Premissas!$D$15-N66),0))</f>
        <v>#N/A</v>
      </c>
      <c r="S66" s="29" t="e">
        <f ca="1">IF($B66="","",R66*Premissas!$D$20)</f>
        <v>#N/A</v>
      </c>
      <c r="T66" s="31" t="e">
        <f t="shared" ca="1" si="6"/>
        <v>#N/A</v>
      </c>
      <c r="U66" s="12" t="e">
        <f t="shared" ca="1" si="7"/>
        <v>#N/A</v>
      </c>
      <c r="V66" s="28" t="e">
        <f ca="1">IF($B66="","",Premissas!$D$7*Mensal!$I66/Mensal!$I$6)</f>
        <v>#N/A</v>
      </c>
      <c r="W66" s="12" t="e">
        <f t="shared" ca="1" si="8"/>
        <v>#N/A</v>
      </c>
      <c r="X66" s="28" t="e">
        <f ca="1">IF($B66="","",MAX($T$6:T66))</f>
        <v>#N/A</v>
      </c>
      <c r="Y66" s="12" t="e">
        <f t="shared" ca="1" si="1"/>
        <v>#N/A</v>
      </c>
      <c r="Z66" s="1">
        <f t="shared" ca="1" si="2"/>
        <v>2026</v>
      </c>
      <c r="AA66" s="30" t="e">
        <f t="shared" ca="1" si="3"/>
        <v>#N/A</v>
      </c>
      <c r="AB66" s="30" t="e">
        <f t="shared" ca="1" si="4"/>
        <v>#N/A</v>
      </c>
    </row>
    <row r="67" spans="2:28" x14ac:dyDescent="0.25">
      <c r="B67" s="25">
        <f ca="1">IF(Mensal!B67="","",Mensal!B67)</f>
        <v>46081</v>
      </c>
      <c r="C67" s="1">
        <f t="shared" ca="1" si="0"/>
        <v>61</v>
      </c>
      <c r="D67" s="28" t="e">
        <f ca="1">IF($B67="","",IF(Premissas!$D$10=0,0,E66*Mensal!C67/Mensal!C66))</f>
        <v>#N/A</v>
      </c>
      <c r="E67" s="28" t="e">
        <f ca="1">IF($B67="","",IF($Q67,$T67*Premissas!$D$10,D67))</f>
        <v>#N/A</v>
      </c>
      <c r="F67" s="28" t="e">
        <f ca="1">IF($B67="","",IF(Premissas!$D$11=0,0,G66*Mensal!D67/Mensal!D66))</f>
        <v>#N/A</v>
      </c>
      <c r="G67" s="28" t="e">
        <f ca="1">IF($B67="","",IF($Q67,$T67*Premissas!$D$11,F67))</f>
        <v>#N/A</v>
      </c>
      <c r="H67" s="28" t="e">
        <f ca="1">IF($B67="","",IF(Premissas!$D$12=0,0,I66*Mensal!E67/Mensal!E66))</f>
        <v>#N/A</v>
      </c>
      <c r="I67" s="28" t="e">
        <f ca="1">IF($B67="","",IF($Q67,$T67*Premissas!$D$12,H67))</f>
        <v>#N/A</v>
      </c>
      <c r="J67" s="28" t="e">
        <f ca="1">IF($B67="","",IF(Premissas!$D$13=0,0,K66*Mensal!F67/Mensal!F66))</f>
        <v>#N/A</v>
      </c>
      <c r="K67" s="28" t="e">
        <f ca="1">IF($B67="","",IF($Q67,$T67*Premissas!$D$13,J67))</f>
        <v>#N/A</v>
      </c>
      <c r="L67" s="28" t="e">
        <f ca="1">IF($B67="","",IF(Premissas!$D$14=0,0,M66*Mensal!G67/Mensal!G66))</f>
        <v>#N/A</v>
      </c>
      <c r="M67" s="28" t="e">
        <f ca="1">IF($B67="","",IF($Q67,$T67*Premissas!$D$14,L67))</f>
        <v>#N/A</v>
      </c>
      <c r="N67" s="28" t="e">
        <f ca="1">IF($B67="","",IF(Premissas!$D$15=0,0,O66*Mensal!H67/Mensal!H66))</f>
        <v>#N/A</v>
      </c>
      <c r="O67" s="28" t="e">
        <f ca="1">IF($B67="","",IF($Q67,$T67*Premissas!$D$15,N67))</f>
        <v>#N/A</v>
      </c>
      <c r="P67" s="28" t="e">
        <f t="shared" ca="1" si="5"/>
        <v>#N/A</v>
      </c>
      <c r="Q67" s="14" t="b">
        <f ca="1">IF($B67="","",AND(Premissas!$E$19&gt;0,MOD($C67,MAX(Premissas!$E$19,1))=0))</f>
        <v>0</v>
      </c>
      <c r="R67" s="28">
        <f ca="1">IF($B67="","",IF($Q67,ABS($P67*Premissas!$D$10-D67)+ABS($P67*Premissas!$D$11-F67)+ABS($P67*Premissas!$D$12-H67)+ABS($P67*Premissas!$D$13-J67)+ABS($P67*Premissas!$D$14-L67)+ABS($P67*Premissas!$D$15-N67),0))</f>
        <v>0</v>
      </c>
      <c r="S67" s="29">
        <f ca="1">IF($B67="","",R67*Premissas!$D$20)</f>
        <v>0</v>
      </c>
      <c r="T67" s="31" t="e">
        <f t="shared" ca="1" si="6"/>
        <v>#N/A</v>
      </c>
      <c r="U67" s="12" t="e">
        <f t="shared" ca="1" si="7"/>
        <v>#N/A</v>
      </c>
      <c r="V67" s="28" t="e">
        <f ca="1">IF($B67="","",Premissas!$D$7*Mensal!$I67/Mensal!$I$6)</f>
        <v>#N/A</v>
      </c>
      <c r="W67" s="12" t="e">
        <f t="shared" ca="1" si="8"/>
        <v>#N/A</v>
      </c>
      <c r="X67" s="28" t="e">
        <f ca="1">IF($B67="","",MAX($T$6:T67))</f>
        <v>#N/A</v>
      </c>
      <c r="Y67" s="12" t="e">
        <f t="shared" ca="1" si="1"/>
        <v>#N/A</v>
      </c>
      <c r="Z67" s="1">
        <f t="shared" ca="1" si="2"/>
        <v>2026</v>
      </c>
      <c r="AA67" s="30" t="e">
        <f t="shared" ca="1" si="3"/>
        <v>#N/A</v>
      </c>
      <c r="AB67" s="30" t="e">
        <f t="shared" ca="1" si="4"/>
        <v>#N/A</v>
      </c>
    </row>
    <row r="68" spans="2:28" x14ac:dyDescent="0.25">
      <c r="B68" s="25">
        <f ca="1">IF(Mensal!B68="","",Mensal!B68)</f>
        <v>46112</v>
      </c>
      <c r="C68" s="1">
        <f t="shared" ca="1" si="0"/>
        <v>62</v>
      </c>
      <c r="D68" s="28" t="e">
        <f ca="1">IF($B68="","",IF(Premissas!$D$10=0,0,E67*Mensal!C68/Mensal!C67))</f>
        <v>#N/A</v>
      </c>
      <c r="E68" s="28" t="e">
        <f ca="1">IF($B68="","",IF($Q68,$T68*Premissas!$D$10,D68))</f>
        <v>#N/A</v>
      </c>
      <c r="F68" s="28" t="e">
        <f ca="1">IF($B68="","",IF(Premissas!$D$11=0,0,G67*Mensal!D68/Mensal!D67))</f>
        <v>#N/A</v>
      </c>
      <c r="G68" s="28" t="e">
        <f ca="1">IF($B68="","",IF($Q68,$T68*Premissas!$D$11,F68))</f>
        <v>#N/A</v>
      </c>
      <c r="H68" s="28" t="e">
        <f ca="1">IF($B68="","",IF(Premissas!$D$12=0,0,I67*Mensal!E68/Mensal!E67))</f>
        <v>#N/A</v>
      </c>
      <c r="I68" s="28" t="e">
        <f ca="1">IF($B68="","",IF($Q68,$T68*Premissas!$D$12,H68))</f>
        <v>#N/A</v>
      </c>
      <c r="J68" s="28" t="e">
        <f ca="1">IF($B68="","",IF(Premissas!$D$13=0,0,K67*Mensal!F68/Mensal!F67))</f>
        <v>#N/A</v>
      </c>
      <c r="K68" s="28" t="e">
        <f ca="1">IF($B68="","",IF($Q68,$T68*Premissas!$D$13,J68))</f>
        <v>#N/A</v>
      </c>
      <c r="L68" s="28" t="e">
        <f ca="1">IF($B68="","",IF(Premissas!$D$14=0,0,M67*Mensal!G68/Mensal!G67))</f>
        <v>#N/A</v>
      </c>
      <c r="M68" s="28" t="e">
        <f ca="1">IF($B68="","",IF($Q68,$T68*Premissas!$D$14,L68))</f>
        <v>#N/A</v>
      </c>
      <c r="N68" s="28" t="e">
        <f ca="1">IF($B68="","",IF(Premissas!$D$15=0,0,O67*Mensal!H68/Mensal!H67))</f>
        <v>#N/A</v>
      </c>
      <c r="O68" s="28" t="e">
        <f ca="1">IF($B68="","",IF($Q68,$T68*Premissas!$D$15,N68))</f>
        <v>#N/A</v>
      </c>
      <c r="P68" s="28" t="e">
        <f t="shared" ca="1" si="5"/>
        <v>#N/A</v>
      </c>
      <c r="Q68" s="14" t="b">
        <f ca="1">IF($B68="","",AND(Premissas!$E$19&gt;0,MOD($C68,MAX(Premissas!$E$19,1))=0))</f>
        <v>0</v>
      </c>
      <c r="R68" s="28">
        <f ca="1">IF($B68="","",IF($Q68,ABS($P68*Premissas!$D$10-D68)+ABS($P68*Premissas!$D$11-F68)+ABS($P68*Premissas!$D$12-H68)+ABS($P68*Premissas!$D$13-J68)+ABS($P68*Premissas!$D$14-L68)+ABS($P68*Premissas!$D$15-N68),0))</f>
        <v>0</v>
      </c>
      <c r="S68" s="29">
        <f ca="1">IF($B68="","",R68*Premissas!$D$20)</f>
        <v>0</v>
      </c>
      <c r="T68" s="31" t="e">
        <f t="shared" ca="1" si="6"/>
        <v>#N/A</v>
      </c>
      <c r="U68" s="12" t="e">
        <f t="shared" ca="1" si="7"/>
        <v>#N/A</v>
      </c>
      <c r="V68" s="28" t="e">
        <f ca="1">IF($B68="","",Premissas!$D$7*Mensal!$I68/Mensal!$I$6)</f>
        <v>#N/A</v>
      </c>
      <c r="W68" s="12" t="e">
        <f t="shared" ca="1" si="8"/>
        <v>#N/A</v>
      </c>
      <c r="X68" s="28" t="e">
        <f ca="1">IF($B68="","",MAX($T$6:T68))</f>
        <v>#N/A</v>
      </c>
      <c r="Y68" s="12" t="e">
        <f t="shared" ca="1" si="1"/>
        <v>#N/A</v>
      </c>
      <c r="Z68" s="1">
        <f t="shared" ca="1" si="2"/>
        <v>2026</v>
      </c>
      <c r="AA68" s="30" t="e">
        <f t="shared" ca="1" si="3"/>
        <v>#N/A</v>
      </c>
      <c r="AB68" s="30" t="e">
        <f t="shared" ca="1" si="4"/>
        <v>#N/A</v>
      </c>
    </row>
    <row r="69" spans="2:28" x14ac:dyDescent="0.25">
      <c r="B69" s="25">
        <f ca="1">IF(Mensal!B69="","",Mensal!B69)</f>
        <v>46142</v>
      </c>
      <c r="C69" s="1">
        <f t="shared" ca="1" si="0"/>
        <v>63</v>
      </c>
      <c r="D69" s="28" t="e">
        <f ca="1">IF($B69="","",IF(Premissas!$D$10=0,0,E68*Mensal!C69/Mensal!C68))</f>
        <v>#N/A</v>
      </c>
      <c r="E69" s="28" t="e">
        <f ca="1">IF($B69="","",IF($Q69,$T69*Premissas!$D$10,D69))</f>
        <v>#N/A</v>
      </c>
      <c r="F69" s="28" t="e">
        <f ca="1">IF($B69="","",IF(Premissas!$D$11=0,0,G68*Mensal!D69/Mensal!D68))</f>
        <v>#N/A</v>
      </c>
      <c r="G69" s="28" t="e">
        <f ca="1">IF($B69="","",IF($Q69,$T69*Premissas!$D$11,F69))</f>
        <v>#N/A</v>
      </c>
      <c r="H69" s="28" t="e">
        <f ca="1">IF($B69="","",IF(Premissas!$D$12=0,0,I68*Mensal!E69/Mensal!E68))</f>
        <v>#N/A</v>
      </c>
      <c r="I69" s="28" t="e">
        <f ca="1">IF($B69="","",IF($Q69,$T69*Premissas!$D$12,H69))</f>
        <v>#N/A</v>
      </c>
      <c r="J69" s="28" t="e">
        <f ca="1">IF($B69="","",IF(Premissas!$D$13=0,0,K68*Mensal!F69/Mensal!F68))</f>
        <v>#N/A</v>
      </c>
      <c r="K69" s="28" t="e">
        <f ca="1">IF($B69="","",IF($Q69,$T69*Premissas!$D$13,J69))</f>
        <v>#N/A</v>
      </c>
      <c r="L69" s="28" t="e">
        <f ca="1">IF($B69="","",IF(Premissas!$D$14=0,0,M68*Mensal!G69/Mensal!G68))</f>
        <v>#N/A</v>
      </c>
      <c r="M69" s="28" t="e">
        <f ca="1">IF($B69="","",IF($Q69,$T69*Premissas!$D$14,L69))</f>
        <v>#N/A</v>
      </c>
      <c r="N69" s="28" t="e">
        <f ca="1">IF($B69="","",IF(Premissas!$D$15=0,0,O68*Mensal!H69/Mensal!H68))</f>
        <v>#N/A</v>
      </c>
      <c r="O69" s="28" t="e">
        <f ca="1">IF($B69="","",IF($Q69,$T69*Premissas!$D$15,N69))</f>
        <v>#N/A</v>
      </c>
      <c r="P69" s="28" t="e">
        <f t="shared" ca="1" si="5"/>
        <v>#N/A</v>
      </c>
      <c r="Q69" s="14" t="b">
        <f ca="1">IF($B69="","",AND(Premissas!$E$19&gt;0,MOD($C69,MAX(Premissas!$E$19,1))=0))</f>
        <v>1</v>
      </c>
      <c r="R69" s="28" t="e">
        <f ca="1">IF($B69="","",IF($Q69,ABS($P69*Premissas!$D$10-D69)+ABS($P69*Premissas!$D$11-F69)+ABS($P69*Premissas!$D$12-H69)+ABS($P69*Premissas!$D$13-J69)+ABS($P69*Premissas!$D$14-L69)+ABS($P69*Premissas!$D$15-N69),0))</f>
        <v>#N/A</v>
      </c>
      <c r="S69" s="29" t="e">
        <f ca="1">IF($B69="","",R69*Premissas!$D$20)</f>
        <v>#N/A</v>
      </c>
      <c r="T69" s="31" t="e">
        <f t="shared" ca="1" si="6"/>
        <v>#N/A</v>
      </c>
      <c r="U69" s="12" t="e">
        <f t="shared" ca="1" si="7"/>
        <v>#N/A</v>
      </c>
      <c r="V69" s="28" t="e">
        <f ca="1">IF($B69="","",Premissas!$D$7*Mensal!$I69/Mensal!$I$6)</f>
        <v>#N/A</v>
      </c>
      <c r="W69" s="12" t="e">
        <f t="shared" ca="1" si="8"/>
        <v>#N/A</v>
      </c>
      <c r="X69" s="28" t="e">
        <f ca="1">IF($B69="","",MAX($T$6:T69))</f>
        <v>#N/A</v>
      </c>
      <c r="Y69" s="12" t="e">
        <f t="shared" ca="1" si="1"/>
        <v>#N/A</v>
      </c>
      <c r="Z69" s="1">
        <f t="shared" ca="1" si="2"/>
        <v>2026</v>
      </c>
      <c r="AA69" s="30" t="e">
        <f t="shared" ca="1" si="3"/>
        <v>#N/A</v>
      </c>
      <c r="AB69" s="30" t="e">
        <f t="shared" ca="1" si="4"/>
        <v>#N/A</v>
      </c>
    </row>
    <row r="70" spans="2:28" x14ac:dyDescent="0.25">
      <c r="B70" s="25">
        <f ca="1">IF(Mensal!B70="","",Mensal!B70)</f>
        <v>46173</v>
      </c>
      <c r="C70" s="1">
        <f t="shared" ref="C70:C133" ca="1" si="9">IF(B70="","",ROW()-6)</f>
        <v>64</v>
      </c>
      <c r="D70" s="28" t="e">
        <f ca="1">IF($B70="","",IF(Premissas!$D$10=0,0,E69*Mensal!C70/Mensal!C69))</f>
        <v>#N/A</v>
      </c>
      <c r="E70" s="28" t="e">
        <f ca="1">IF($B70="","",IF($Q70,$T70*Premissas!$D$10,D70))</f>
        <v>#N/A</v>
      </c>
      <c r="F70" s="28" t="e">
        <f ca="1">IF($B70="","",IF(Premissas!$D$11=0,0,G69*Mensal!D70/Mensal!D69))</f>
        <v>#N/A</v>
      </c>
      <c r="G70" s="28" t="e">
        <f ca="1">IF($B70="","",IF($Q70,$T70*Premissas!$D$11,F70))</f>
        <v>#N/A</v>
      </c>
      <c r="H70" s="28" t="e">
        <f ca="1">IF($B70="","",IF(Premissas!$D$12=0,0,I69*Mensal!E70/Mensal!E69))</f>
        <v>#N/A</v>
      </c>
      <c r="I70" s="28" t="e">
        <f ca="1">IF($B70="","",IF($Q70,$T70*Premissas!$D$12,H70))</f>
        <v>#N/A</v>
      </c>
      <c r="J70" s="28" t="e">
        <f ca="1">IF($B70="","",IF(Premissas!$D$13=0,0,K69*Mensal!F70/Mensal!F69))</f>
        <v>#N/A</v>
      </c>
      <c r="K70" s="28" t="e">
        <f ca="1">IF($B70="","",IF($Q70,$T70*Premissas!$D$13,J70))</f>
        <v>#N/A</v>
      </c>
      <c r="L70" s="28" t="e">
        <f ca="1">IF($B70="","",IF(Premissas!$D$14=0,0,M69*Mensal!G70/Mensal!G69))</f>
        <v>#N/A</v>
      </c>
      <c r="M70" s="28" t="e">
        <f ca="1">IF($B70="","",IF($Q70,$T70*Premissas!$D$14,L70))</f>
        <v>#N/A</v>
      </c>
      <c r="N70" s="28" t="e">
        <f ca="1">IF($B70="","",IF(Premissas!$D$15=0,0,O69*Mensal!H70/Mensal!H69))</f>
        <v>#N/A</v>
      </c>
      <c r="O70" s="28" t="e">
        <f ca="1">IF($B70="","",IF($Q70,$T70*Premissas!$D$15,N70))</f>
        <v>#N/A</v>
      </c>
      <c r="P70" s="28" t="e">
        <f t="shared" ca="1" si="5"/>
        <v>#N/A</v>
      </c>
      <c r="Q70" s="14" t="b">
        <f ca="1">IF($B70="","",AND(Premissas!$E$19&gt;0,MOD($C70,MAX(Premissas!$E$19,1))=0))</f>
        <v>0</v>
      </c>
      <c r="R70" s="28">
        <f ca="1">IF($B70="","",IF($Q70,ABS($P70*Premissas!$D$10-D70)+ABS($P70*Premissas!$D$11-F70)+ABS($P70*Premissas!$D$12-H70)+ABS($P70*Premissas!$D$13-J70)+ABS($P70*Premissas!$D$14-L70)+ABS($P70*Premissas!$D$15-N70),0))</f>
        <v>0</v>
      </c>
      <c r="S70" s="29">
        <f ca="1">IF($B70="","",R70*Premissas!$D$20)</f>
        <v>0</v>
      </c>
      <c r="T70" s="31" t="e">
        <f t="shared" ca="1" si="6"/>
        <v>#N/A</v>
      </c>
      <c r="U70" s="12" t="e">
        <f t="shared" ca="1" si="7"/>
        <v>#N/A</v>
      </c>
      <c r="V70" s="28" t="e">
        <f ca="1">IF($B70="","",Premissas!$D$7*Mensal!$I70/Mensal!$I$6)</f>
        <v>#N/A</v>
      </c>
      <c r="W70" s="12" t="e">
        <f t="shared" ca="1" si="8"/>
        <v>#N/A</v>
      </c>
      <c r="X70" s="28" t="e">
        <f ca="1">IF($B70="","",MAX($T$6:T70))</f>
        <v>#N/A</v>
      </c>
      <c r="Y70" s="12" t="e">
        <f t="shared" ref="Y70:Y133" ca="1" si="10">IF($B70="","",T70/X70-1)</f>
        <v>#N/A</v>
      </c>
      <c r="Z70" s="1">
        <f t="shared" ref="Z70:Z133" ca="1" si="11">IF($B70="","",YEAR(B70))</f>
        <v>2026</v>
      </c>
      <c r="AA70" s="30" t="e">
        <f t="shared" ref="AA70:AA133" ca="1" si="12">IF($B70="",NA(),T70)</f>
        <v>#N/A</v>
      </c>
      <c r="AB70" s="30" t="e">
        <f t="shared" ref="AB70:AB133" ca="1" si="13">IF($B70="",NA(),V70)</f>
        <v>#N/A</v>
      </c>
    </row>
    <row r="71" spans="2:28" x14ac:dyDescent="0.25">
      <c r="B71" s="25">
        <f ca="1">IF(Mensal!B71="","",Mensal!B71)</f>
        <v>46203</v>
      </c>
      <c r="C71" s="1">
        <f t="shared" ca="1" si="9"/>
        <v>65</v>
      </c>
      <c r="D71" s="28" t="e">
        <f ca="1">IF($B71="","",IF(Premissas!$D$10=0,0,E70*Mensal!C71/Mensal!C70))</f>
        <v>#N/A</v>
      </c>
      <c r="E71" s="28" t="e">
        <f ca="1">IF($B71="","",IF($Q71,$T71*Premissas!$D$10,D71))</f>
        <v>#N/A</v>
      </c>
      <c r="F71" s="28" t="e">
        <f ca="1">IF($B71="","",IF(Premissas!$D$11=0,0,G70*Mensal!D71/Mensal!D70))</f>
        <v>#N/A</v>
      </c>
      <c r="G71" s="28" t="e">
        <f ca="1">IF($B71="","",IF($Q71,$T71*Premissas!$D$11,F71))</f>
        <v>#N/A</v>
      </c>
      <c r="H71" s="28" t="e">
        <f ca="1">IF($B71="","",IF(Premissas!$D$12=0,0,I70*Mensal!E71/Mensal!E70))</f>
        <v>#N/A</v>
      </c>
      <c r="I71" s="28" t="e">
        <f ca="1">IF($B71="","",IF($Q71,$T71*Premissas!$D$12,H71))</f>
        <v>#N/A</v>
      </c>
      <c r="J71" s="28" t="e">
        <f ca="1">IF($B71="","",IF(Premissas!$D$13=0,0,K70*Mensal!F71/Mensal!F70))</f>
        <v>#N/A</v>
      </c>
      <c r="K71" s="28" t="e">
        <f ca="1">IF($B71="","",IF($Q71,$T71*Premissas!$D$13,J71))</f>
        <v>#N/A</v>
      </c>
      <c r="L71" s="28" t="e">
        <f ca="1">IF($B71="","",IF(Premissas!$D$14=0,0,M70*Mensal!G71/Mensal!G70))</f>
        <v>#N/A</v>
      </c>
      <c r="M71" s="28" t="e">
        <f ca="1">IF($B71="","",IF($Q71,$T71*Premissas!$D$14,L71))</f>
        <v>#N/A</v>
      </c>
      <c r="N71" s="28" t="e">
        <f ca="1">IF($B71="","",IF(Premissas!$D$15=0,0,O70*Mensal!H71/Mensal!H70))</f>
        <v>#N/A</v>
      </c>
      <c r="O71" s="28" t="e">
        <f ca="1">IF($B71="","",IF($Q71,$T71*Premissas!$D$15,N71))</f>
        <v>#N/A</v>
      </c>
      <c r="P71" s="28" t="e">
        <f t="shared" ref="P71:P134" ca="1" si="14">IF($B71="","",SUM(D71,F71,H71,J71,L71,N71))</f>
        <v>#N/A</v>
      </c>
      <c r="Q71" s="14" t="b">
        <f ca="1">IF($B71="","",AND(Premissas!$E$19&gt;0,MOD($C71,MAX(Premissas!$E$19,1))=0))</f>
        <v>0</v>
      </c>
      <c r="R71" s="28">
        <f ca="1">IF($B71="","",IF($Q71,ABS($P71*Premissas!$D$10-D71)+ABS($P71*Premissas!$D$11-F71)+ABS($P71*Premissas!$D$12-H71)+ABS($P71*Premissas!$D$13-J71)+ABS($P71*Premissas!$D$14-L71)+ABS($P71*Premissas!$D$15-N71),0))</f>
        <v>0</v>
      </c>
      <c r="S71" s="29">
        <f ca="1">IF($B71="","",R71*Premissas!$D$20)</f>
        <v>0</v>
      </c>
      <c r="T71" s="31" t="e">
        <f t="shared" ref="T71:T134" ca="1" si="15">IF($B71="","",P71-S71)</f>
        <v>#N/A</v>
      </c>
      <c r="U71" s="12" t="e">
        <f t="shared" ref="U71:U134" ca="1" si="16">IF($B71="","",T71/T70-1)</f>
        <v>#N/A</v>
      </c>
      <c r="V71" s="28" t="e">
        <f ca="1">IF($B71="","",Premissas!$D$7*Mensal!$I71/Mensal!$I$6)</f>
        <v>#N/A</v>
      </c>
      <c r="W71" s="12" t="e">
        <f t="shared" ref="W71:W134" ca="1" si="17">IF($B71="","",V71/V70-1)</f>
        <v>#N/A</v>
      </c>
      <c r="X71" s="28" t="e">
        <f ca="1">IF($B71="","",MAX($T$6:T71))</f>
        <v>#N/A</v>
      </c>
      <c r="Y71" s="12" t="e">
        <f t="shared" ca="1" si="10"/>
        <v>#N/A</v>
      </c>
      <c r="Z71" s="1">
        <f t="shared" ca="1" si="11"/>
        <v>2026</v>
      </c>
      <c r="AA71" s="30" t="e">
        <f t="shared" ca="1" si="12"/>
        <v>#N/A</v>
      </c>
      <c r="AB71" s="30" t="e">
        <f t="shared" ca="1" si="13"/>
        <v>#N/A</v>
      </c>
    </row>
    <row r="72" spans="2:28" x14ac:dyDescent="0.25">
      <c r="B72" s="25">
        <f ca="1">IF(Mensal!B72="","",Mensal!B72)</f>
        <v>46234</v>
      </c>
      <c r="C72" s="1">
        <f t="shared" ca="1" si="9"/>
        <v>66</v>
      </c>
      <c r="D72" s="28" t="e">
        <f ca="1">IF($B72="","",IF(Premissas!$D$10=0,0,E71*Mensal!C72/Mensal!C71))</f>
        <v>#N/A</v>
      </c>
      <c r="E72" s="28" t="e">
        <f ca="1">IF($B72="","",IF($Q72,$T72*Premissas!$D$10,D72))</f>
        <v>#N/A</v>
      </c>
      <c r="F72" s="28" t="e">
        <f ca="1">IF($B72="","",IF(Premissas!$D$11=0,0,G71*Mensal!D72/Mensal!D71))</f>
        <v>#N/A</v>
      </c>
      <c r="G72" s="28" t="e">
        <f ca="1">IF($B72="","",IF($Q72,$T72*Premissas!$D$11,F72))</f>
        <v>#N/A</v>
      </c>
      <c r="H72" s="28" t="e">
        <f ca="1">IF($B72="","",IF(Premissas!$D$12=0,0,I71*Mensal!E72/Mensal!E71))</f>
        <v>#N/A</v>
      </c>
      <c r="I72" s="28" t="e">
        <f ca="1">IF($B72="","",IF($Q72,$T72*Premissas!$D$12,H72))</f>
        <v>#N/A</v>
      </c>
      <c r="J72" s="28" t="e">
        <f ca="1">IF($B72="","",IF(Premissas!$D$13=0,0,K71*Mensal!F72/Mensal!F71))</f>
        <v>#N/A</v>
      </c>
      <c r="K72" s="28" t="e">
        <f ca="1">IF($B72="","",IF($Q72,$T72*Premissas!$D$13,J72))</f>
        <v>#N/A</v>
      </c>
      <c r="L72" s="28" t="e">
        <f ca="1">IF($B72="","",IF(Premissas!$D$14=0,0,M71*Mensal!G72/Mensal!G71))</f>
        <v>#N/A</v>
      </c>
      <c r="M72" s="28" t="e">
        <f ca="1">IF($B72="","",IF($Q72,$T72*Premissas!$D$14,L72))</f>
        <v>#N/A</v>
      </c>
      <c r="N72" s="28" t="e">
        <f ca="1">IF($B72="","",IF(Premissas!$D$15=0,0,O71*Mensal!H72/Mensal!H71))</f>
        <v>#N/A</v>
      </c>
      <c r="O72" s="28" t="e">
        <f ca="1">IF($B72="","",IF($Q72,$T72*Premissas!$D$15,N72))</f>
        <v>#N/A</v>
      </c>
      <c r="P72" s="28" t="e">
        <f t="shared" ca="1" si="14"/>
        <v>#N/A</v>
      </c>
      <c r="Q72" s="14" t="b">
        <f ca="1">IF($B72="","",AND(Premissas!$E$19&gt;0,MOD($C72,MAX(Premissas!$E$19,1))=0))</f>
        <v>1</v>
      </c>
      <c r="R72" s="28" t="e">
        <f ca="1">IF($B72="","",IF($Q72,ABS($P72*Premissas!$D$10-D72)+ABS($P72*Premissas!$D$11-F72)+ABS($P72*Premissas!$D$12-H72)+ABS($P72*Premissas!$D$13-J72)+ABS($P72*Premissas!$D$14-L72)+ABS($P72*Premissas!$D$15-N72),0))</f>
        <v>#N/A</v>
      </c>
      <c r="S72" s="29" t="e">
        <f ca="1">IF($B72="","",R72*Premissas!$D$20)</f>
        <v>#N/A</v>
      </c>
      <c r="T72" s="31" t="e">
        <f t="shared" ca="1" si="15"/>
        <v>#N/A</v>
      </c>
      <c r="U72" s="12" t="e">
        <f t="shared" ca="1" si="16"/>
        <v>#N/A</v>
      </c>
      <c r="V72" s="28" t="e">
        <f ca="1">IF($B72="","",Premissas!$D$7*Mensal!$I72/Mensal!$I$6)</f>
        <v>#N/A</v>
      </c>
      <c r="W72" s="12" t="e">
        <f t="shared" ca="1" si="17"/>
        <v>#N/A</v>
      </c>
      <c r="X72" s="28" t="e">
        <f ca="1">IF($B72="","",MAX($T$6:T72))</f>
        <v>#N/A</v>
      </c>
      <c r="Y72" s="12" t="e">
        <f t="shared" ca="1" si="10"/>
        <v>#N/A</v>
      </c>
      <c r="Z72" s="1">
        <f t="shared" ca="1" si="11"/>
        <v>2026</v>
      </c>
      <c r="AA72" s="30" t="e">
        <f t="shared" ca="1" si="12"/>
        <v>#N/A</v>
      </c>
      <c r="AB72" s="30" t="e">
        <f t="shared" ca="1" si="13"/>
        <v>#N/A</v>
      </c>
    </row>
    <row r="73" spans="2:28" x14ac:dyDescent="0.25">
      <c r="B73" s="25">
        <f ca="1">IF(Mensal!B73="","",Mensal!B73)</f>
        <v>46265</v>
      </c>
      <c r="C73" s="1">
        <f t="shared" ca="1" si="9"/>
        <v>67</v>
      </c>
      <c r="D73" s="28" t="e">
        <f ca="1">IF($B73="","",IF(Premissas!$D$10=0,0,E72*Mensal!C73/Mensal!C72))</f>
        <v>#N/A</v>
      </c>
      <c r="E73" s="28" t="e">
        <f ca="1">IF($B73="","",IF($Q73,$T73*Premissas!$D$10,D73))</f>
        <v>#N/A</v>
      </c>
      <c r="F73" s="28" t="e">
        <f ca="1">IF($B73="","",IF(Premissas!$D$11=0,0,G72*Mensal!D73/Mensal!D72))</f>
        <v>#N/A</v>
      </c>
      <c r="G73" s="28" t="e">
        <f ca="1">IF($B73="","",IF($Q73,$T73*Premissas!$D$11,F73))</f>
        <v>#N/A</v>
      </c>
      <c r="H73" s="28" t="e">
        <f ca="1">IF($B73="","",IF(Premissas!$D$12=0,0,I72*Mensal!E73/Mensal!E72))</f>
        <v>#N/A</v>
      </c>
      <c r="I73" s="28" t="e">
        <f ca="1">IF($B73="","",IF($Q73,$T73*Premissas!$D$12,H73))</f>
        <v>#N/A</v>
      </c>
      <c r="J73" s="28" t="e">
        <f ca="1">IF($B73="","",IF(Premissas!$D$13=0,0,K72*Mensal!F73/Mensal!F72))</f>
        <v>#N/A</v>
      </c>
      <c r="K73" s="28" t="e">
        <f ca="1">IF($B73="","",IF($Q73,$T73*Premissas!$D$13,J73))</f>
        <v>#N/A</v>
      </c>
      <c r="L73" s="28" t="e">
        <f ca="1">IF($B73="","",IF(Premissas!$D$14=0,0,M72*Mensal!G73/Mensal!G72))</f>
        <v>#N/A</v>
      </c>
      <c r="M73" s="28" t="e">
        <f ca="1">IF($B73="","",IF($Q73,$T73*Premissas!$D$14,L73))</f>
        <v>#N/A</v>
      </c>
      <c r="N73" s="28" t="e">
        <f ca="1">IF($B73="","",IF(Premissas!$D$15=0,0,O72*Mensal!H73/Mensal!H72))</f>
        <v>#N/A</v>
      </c>
      <c r="O73" s="28" t="e">
        <f ca="1">IF($B73="","",IF($Q73,$T73*Premissas!$D$15,N73))</f>
        <v>#N/A</v>
      </c>
      <c r="P73" s="28" t="e">
        <f t="shared" ca="1" si="14"/>
        <v>#N/A</v>
      </c>
      <c r="Q73" s="14" t="b">
        <f ca="1">IF($B73="","",AND(Premissas!$E$19&gt;0,MOD($C73,MAX(Premissas!$E$19,1))=0))</f>
        <v>0</v>
      </c>
      <c r="R73" s="28">
        <f ca="1">IF($B73="","",IF($Q73,ABS($P73*Premissas!$D$10-D73)+ABS($P73*Premissas!$D$11-F73)+ABS($P73*Premissas!$D$12-H73)+ABS($P73*Premissas!$D$13-J73)+ABS($P73*Premissas!$D$14-L73)+ABS($P73*Premissas!$D$15-N73),0))</f>
        <v>0</v>
      </c>
      <c r="S73" s="29">
        <f ca="1">IF($B73="","",R73*Premissas!$D$20)</f>
        <v>0</v>
      </c>
      <c r="T73" s="31" t="e">
        <f t="shared" ca="1" si="15"/>
        <v>#N/A</v>
      </c>
      <c r="U73" s="12" t="e">
        <f t="shared" ca="1" si="16"/>
        <v>#N/A</v>
      </c>
      <c r="V73" s="28" t="e">
        <f ca="1">IF($B73="","",Premissas!$D$7*Mensal!$I73/Mensal!$I$6)</f>
        <v>#N/A</v>
      </c>
      <c r="W73" s="12" t="e">
        <f t="shared" ca="1" si="17"/>
        <v>#N/A</v>
      </c>
      <c r="X73" s="28" t="e">
        <f ca="1">IF($B73="","",MAX($T$6:T73))</f>
        <v>#N/A</v>
      </c>
      <c r="Y73" s="12" t="e">
        <f t="shared" ca="1" si="10"/>
        <v>#N/A</v>
      </c>
      <c r="Z73" s="1">
        <f t="shared" ca="1" si="11"/>
        <v>2026</v>
      </c>
      <c r="AA73" s="30" t="e">
        <f t="shared" ca="1" si="12"/>
        <v>#N/A</v>
      </c>
      <c r="AB73" s="30" t="e">
        <f t="shared" ca="1" si="13"/>
        <v>#N/A</v>
      </c>
    </row>
    <row r="74" spans="2:28" x14ac:dyDescent="0.25">
      <c r="B74" s="25">
        <f ca="1">IF(Mensal!B74="","",Mensal!B74)</f>
        <v>46295</v>
      </c>
      <c r="C74" s="1">
        <f t="shared" ca="1" si="9"/>
        <v>68</v>
      </c>
      <c r="D74" s="28" t="e">
        <f ca="1">IF($B74="","",IF(Premissas!$D$10=0,0,E73*Mensal!C74/Mensal!C73))</f>
        <v>#N/A</v>
      </c>
      <c r="E74" s="28" t="e">
        <f ca="1">IF($B74="","",IF($Q74,$T74*Premissas!$D$10,D74))</f>
        <v>#N/A</v>
      </c>
      <c r="F74" s="28" t="e">
        <f ca="1">IF($B74="","",IF(Premissas!$D$11=0,0,G73*Mensal!D74/Mensal!D73))</f>
        <v>#N/A</v>
      </c>
      <c r="G74" s="28" t="e">
        <f ca="1">IF($B74="","",IF($Q74,$T74*Premissas!$D$11,F74))</f>
        <v>#N/A</v>
      </c>
      <c r="H74" s="28" t="e">
        <f ca="1">IF($B74="","",IF(Premissas!$D$12=0,0,I73*Mensal!E74/Mensal!E73))</f>
        <v>#N/A</v>
      </c>
      <c r="I74" s="28" t="e">
        <f ca="1">IF($B74="","",IF($Q74,$T74*Premissas!$D$12,H74))</f>
        <v>#N/A</v>
      </c>
      <c r="J74" s="28" t="e">
        <f ca="1">IF($B74="","",IF(Premissas!$D$13=0,0,K73*Mensal!F74/Mensal!F73))</f>
        <v>#N/A</v>
      </c>
      <c r="K74" s="28" t="e">
        <f ca="1">IF($B74="","",IF($Q74,$T74*Premissas!$D$13,J74))</f>
        <v>#N/A</v>
      </c>
      <c r="L74" s="28" t="e">
        <f ca="1">IF($B74="","",IF(Premissas!$D$14=0,0,M73*Mensal!G74/Mensal!G73))</f>
        <v>#N/A</v>
      </c>
      <c r="M74" s="28" t="e">
        <f ca="1">IF($B74="","",IF($Q74,$T74*Premissas!$D$14,L74))</f>
        <v>#N/A</v>
      </c>
      <c r="N74" s="28" t="e">
        <f ca="1">IF($B74="","",IF(Premissas!$D$15=0,0,O73*Mensal!H74/Mensal!H73))</f>
        <v>#N/A</v>
      </c>
      <c r="O74" s="28" t="e">
        <f ca="1">IF($B74="","",IF($Q74,$T74*Premissas!$D$15,N74))</f>
        <v>#N/A</v>
      </c>
      <c r="P74" s="28" t="e">
        <f t="shared" ca="1" si="14"/>
        <v>#N/A</v>
      </c>
      <c r="Q74" s="14" t="b">
        <f ca="1">IF($B74="","",AND(Premissas!$E$19&gt;0,MOD($C74,MAX(Premissas!$E$19,1))=0))</f>
        <v>0</v>
      </c>
      <c r="R74" s="28">
        <f ca="1">IF($B74="","",IF($Q74,ABS($P74*Premissas!$D$10-D74)+ABS($P74*Premissas!$D$11-F74)+ABS($P74*Premissas!$D$12-H74)+ABS($P74*Premissas!$D$13-J74)+ABS($P74*Premissas!$D$14-L74)+ABS($P74*Premissas!$D$15-N74),0))</f>
        <v>0</v>
      </c>
      <c r="S74" s="29">
        <f ca="1">IF($B74="","",R74*Premissas!$D$20)</f>
        <v>0</v>
      </c>
      <c r="T74" s="31" t="e">
        <f t="shared" ca="1" si="15"/>
        <v>#N/A</v>
      </c>
      <c r="U74" s="12" t="e">
        <f t="shared" ca="1" si="16"/>
        <v>#N/A</v>
      </c>
      <c r="V74" s="28" t="e">
        <f ca="1">IF($B74="","",Premissas!$D$7*Mensal!$I74/Mensal!$I$6)</f>
        <v>#N/A</v>
      </c>
      <c r="W74" s="12" t="e">
        <f t="shared" ca="1" si="17"/>
        <v>#N/A</v>
      </c>
      <c r="X74" s="28" t="e">
        <f ca="1">IF($B74="","",MAX($T$6:T74))</f>
        <v>#N/A</v>
      </c>
      <c r="Y74" s="12" t="e">
        <f t="shared" ca="1" si="10"/>
        <v>#N/A</v>
      </c>
      <c r="Z74" s="1">
        <f t="shared" ca="1" si="11"/>
        <v>2026</v>
      </c>
      <c r="AA74" s="30" t="e">
        <f t="shared" ca="1" si="12"/>
        <v>#N/A</v>
      </c>
      <c r="AB74" s="30" t="e">
        <f t="shared" ca="1" si="13"/>
        <v>#N/A</v>
      </c>
    </row>
    <row r="75" spans="2:28" x14ac:dyDescent="0.25">
      <c r="B75" s="25" t="str">
        <f>IF(Mensal!B75="","",Mensal!B75)</f>
        <v/>
      </c>
      <c r="C75" s="1" t="str">
        <f t="shared" si="9"/>
        <v/>
      </c>
      <c r="D75" s="28" t="str">
        <f>IF($B75="","",IF(Premissas!$D$10=0,0,E74*Mensal!C75/Mensal!C74))</f>
        <v/>
      </c>
      <c r="E75" s="28" t="str">
        <f>IF($B75="","",IF($Q75,$T75*Premissas!$D$10,D75))</f>
        <v/>
      </c>
      <c r="F75" s="28" t="str">
        <f>IF($B75="","",IF(Premissas!$D$11=0,0,G74*Mensal!D75/Mensal!D74))</f>
        <v/>
      </c>
      <c r="G75" s="28" t="str">
        <f>IF($B75="","",IF($Q75,$T75*Premissas!$D$11,F75))</f>
        <v/>
      </c>
      <c r="H75" s="28" t="str">
        <f>IF($B75="","",IF(Premissas!$D$12=0,0,I74*Mensal!E75/Mensal!E74))</f>
        <v/>
      </c>
      <c r="I75" s="28" t="str">
        <f>IF($B75="","",IF($Q75,$T75*Premissas!$D$12,H75))</f>
        <v/>
      </c>
      <c r="J75" s="28" t="str">
        <f>IF($B75="","",IF(Premissas!$D$13=0,0,K74*Mensal!F75/Mensal!F74))</f>
        <v/>
      </c>
      <c r="K75" s="28" t="str">
        <f>IF($B75="","",IF($Q75,$T75*Premissas!$D$13,J75))</f>
        <v/>
      </c>
      <c r="L75" s="28" t="str">
        <f>IF($B75="","",IF(Premissas!$D$14=0,0,M74*Mensal!G75/Mensal!G74))</f>
        <v/>
      </c>
      <c r="M75" s="28" t="str">
        <f>IF($B75="","",IF($Q75,$T75*Premissas!$D$14,L75))</f>
        <v/>
      </c>
      <c r="N75" s="28" t="str">
        <f>IF($B75="","",IF(Premissas!$D$15=0,0,O74*Mensal!H75/Mensal!H74))</f>
        <v/>
      </c>
      <c r="O75" s="28" t="str">
        <f>IF($B75="","",IF($Q75,$T75*Premissas!$D$15,N75))</f>
        <v/>
      </c>
      <c r="P75" s="28" t="str">
        <f t="shared" si="14"/>
        <v/>
      </c>
      <c r="Q75" s="14" t="str">
        <f>IF($B75="","",AND(Premissas!$E$19&gt;0,MOD($C75,MAX(Premissas!$E$19,1))=0))</f>
        <v/>
      </c>
      <c r="R75" s="28" t="str">
        <f>IF($B75="","",IF($Q75,ABS($P75*Premissas!$D$10-D75)+ABS($P75*Premissas!$D$11-F75)+ABS($P75*Premissas!$D$12-H75)+ABS($P75*Premissas!$D$13-J75)+ABS($P75*Premissas!$D$14-L75)+ABS($P75*Premissas!$D$15-N75),0))</f>
        <v/>
      </c>
      <c r="S75" s="29" t="str">
        <f>IF($B75="","",R75*Premissas!$D$20)</f>
        <v/>
      </c>
      <c r="T75" s="31" t="str">
        <f t="shared" si="15"/>
        <v/>
      </c>
      <c r="U75" s="12" t="str">
        <f t="shared" si="16"/>
        <v/>
      </c>
      <c r="V75" s="28" t="str">
        <f>IF($B75="","",Premissas!$D$7*Mensal!$I75/Mensal!$I$6)</f>
        <v/>
      </c>
      <c r="W75" s="12" t="str">
        <f t="shared" si="17"/>
        <v/>
      </c>
      <c r="X75" s="28" t="str">
        <f>IF($B75="","",MAX($T$6:T75))</f>
        <v/>
      </c>
      <c r="Y75" s="12" t="str">
        <f t="shared" si="10"/>
        <v/>
      </c>
      <c r="Z75" s="1" t="str">
        <f t="shared" si="11"/>
        <v/>
      </c>
      <c r="AA75" s="30" t="e">
        <f t="shared" si="12"/>
        <v>#N/A</v>
      </c>
      <c r="AB75" s="30" t="e">
        <f t="shared" si="13"/>
        <v>#N/A</v>
      </c>
    </row>
    <row r="76" spans="2:28" x14ac:dyDescent="0.25">
      <c r="B76" s="25" t="str">
        <f>IF(Mensal!B76="","",Mensal!B76)</f>
        <v/>
      </c>
      <c r="C76" s="1" t="str">
        <f t="shared" si="9"/>
        <v/>
      </c>
      <c r="D76" s="28" t="str">
        <f>IF($B76="","",IF(Premissas!$D$10=0,0,E75*Mensal!C76/Mensal!C75))</f>
        <v/>
      </c>
      <c r="E76" s="28" t="str">
        <f>IF($B76="","",IF($Q76,$T76*Premissas!$D$10,D76))</f>
        <v/>
      </c>
      <c r="F76" s="28" t="str">
        <f>IF($B76="","",IF(Premissas!$D$11=0,0,G75*Mensal!D76/Mensal!D75))</f>
        <v/>
      </c>
      <c r="G76" s="28" t="str">
        <f>IF($B76="","",IF($Q76,$T76*Premissas!$D$11,F76))</f>
        <v/>
      </c>
      <c r="H76" s="28" t="str">
        <f>IF($B76="","",IF(Premissas!$D$12=0,0,I75*Mensal!E76/Mensal!E75))</f>
        <v/>
      </c>
      <c r="I76" s="28" t="str">
        <f>IF($B76="","",IF($Q76,$T76*Premissas!$D$12,H76))</f>
        <v/>
      </c>
      <c r="J76" s="28" t="str">
        <f>IF($B76="","",IF(Premissas!$D$13=0,0,K75*Mensal!F76/Mensal!F75))</f>
        <v/>
      </c>
      <c r="K76" s="28" t="str">
        <f>IF($B76="","",IF($Q76,$T76*Premissas!$D$13,J76))</f>
        <v/>
      </c>
      <c r="L76" s="28" t="str">
        <f>IF($B76="","",IF(Premissas!$D$14=0,0,M75*Mensal!G76/Mensal!G75))</f>
        <v/>
      </c>
      <c r="M76" s="28" t="str">
        <f>IF($B76="","",IF($Q76,$T76*Premissas!$D$14,L76))</f>
        <v/>
      </c>
      <c r="N76" s="28" t="str">
        <f>IF($B76="","",IF(Premissas!$D$15=0,0,O75*Mensal!H76/Mensal!H75))</f>
        <v/>
      </c>
      <c r="O76" s="28" t="str">
        <f>IF($B76="","",IF($Q76,$T76*Premissas!$D$15,N76))</f>
        <v/>
      </c>
      <c r="P76" s="28" t="str">
        <f t="shared" si="14"/>
        <v/>
      </c>
      <c r="Q76" s="14" t="str">
        <f>IF($B76="","",AND(Premissas!$E$19&gt;0,MOD($C76,MAX(Premissas!$E$19,1))=0))</f>
        <v/>
      </c>
      <c r="R76" s="28" t="str">
        <f>IF($B76="","",IF($Q76,ABS($P76*Premissas!$D$10-D76)+ABS($P76*Premissas!$D$11-F76)+ABS($P76*Premissas!$D$12-H76)+ABS($P76*Premissas!$D$13-J76)+ABS($P76*Premissas!$D$14-L76)+ABS($P76*Premissas!$D$15-N76),0))</f>
        <v/>
      </c>
      <c r="S76" s="29" t="str">
        <f>IF($B76="","",R76*Premissas!$D$20)</f>
        <v/>
      </c>
      <c r="T76" s="31" t="str">
        <f t="shared" si="15"/>
        <v/>
      </c>
      <c r="U76" s="12" t="str">
        <f t="shared" si="16"/>
        <v/>
      </c>
      <c r="V76" s="28" t="str">
        <f>IF($B76="","",Premissas!$D$7*Mensal!$I76/Mensal!$I$6)</f>
        <v/>
      </c>
      <c r="W76" s="12" t="str">
        <f t="shared" si="17"/>
        <v/>
      </c>
      <c r="X76" s="28" t="str">
        <f>IF($B76="","",MAX($T$6:T76))</f>
        <v/>
      </c>
      <c r="Y76" s="12" t="str">
        <f t="shared" si="10"/>
        <v/>
      </c>
      <c r="Z76" s="1" t="str">
        <f t="shared" si="11"/>
        <v/>
      </c>
      <c r="AA76" s="30" t="e">
        <f t="shared" si="12"/>
        <v>#N/A</v>
      </c>
      <c r="AB76" s="30" t="e">
        <f t="shared" si="13"/>
        <v>#N/A</v>
      </c>
    </row>
    <row r="77" spans="2:28" x14ac:dyDescent="0.25">
      <c r="B77" s="25" t="str">
        <f>IF(Mensal!B77="","",Mensal!B77)</f>
        <v/>
      </c>
      <c r="C77" s="1" t="str">
        <f t="shared" si="9"/>
        <v/>
      </c>
      <c r="D77" s="28" t="str">
        <f>IF($B77="","",IF(Premissas!$D$10=0,0,E76*Mensal!C77/Mensal!C76))</f>
        <v/>
      </c>
      <c r="E77" s="28" t="str">
        <f>IF($B77="","",IF($Q77,$T77*Premissas!$D$10,D77))</f>
        <v/>
      </c>
      <c r="F77" s="28" t="str">
        <f>IF($B77="","",IF(Premissas!$D$11=0,0,G76*Mensal!D77/Mensal!D76))</f>
        <v/>
      </c>
      <c r="G77" s="28" t="str">
        <f>IF($B77="","",IF($Q77,$T77*Premissas!$D$11,F77))</f>
        <v/>
      </c>
      <c r="H77" s="28" t="str">
        <f>IF($B77="","",IF(Premissas!$D$12=0,0,I76*Mensal!E77/Mensal!E76))</f>
        <v/>
      </c>
      <c r="I77" s="28" t="str">
        <f>IF($B77="","",IF($Q77,$T77*Premissas!$D$12,H77))</f>
        <v/>
      </c>
      <c r="J77" s="28" t="str">
        <f>IF($B77="","",IF(Premissas!$D$13=0,0,K76*Mensal!F77/Mensal!F76))</f>
        <v/>
      </c>
      <c r="K77" s="28" t="str">
        <f>IF($B77="","",IF($Q77,$T77*Premissas!$D$13,J77))</f>
        <v/>
      </c>
      <c r="L77" s="28" t="str">
        <f>IF($B77="","",IF(Premissas!$D$14=0,0,M76*Mensal!G77/Mensal!G76))</f>
        <v/>
      </c>
      <c r="M77" s="28" t="str">
        <f>IF($B77="","",IF($Q77,$T77*Premissas!$D$14,L77))</f>
        <v/>
      </c>
      <c r="N77" s="28" t="str">
        <f>IF($B77="","",IF(Premissas!$D$15=0,0,O76*Mensal!H77/Mensal!H76))</f>
        <v/>
      </c>
      <c r="O77" s="28" t="str">
        <f>IF($B77="","",IF($Q77,$T77*Premissas!$D$15,N77))</f>
        <v/>
      </c>
      <c r="P77" s="28" t="str">
        <f t="shared" si="14"/>
        <v/>
      </c>
      <c r="Q77" s="14" t="str">
        <f>IF($B77="","",AND(Premissas!$E$19&gt;0,MOD($C77,MAX(Premissas!$E$19,1))=0))</f>
        <v/>
      </c>
      <c r="R77" s="28" t="str">
        <f>IF($B77="","",IF($Q77,ABS($P77*Premissas!$D$10-D77)+ABS($P77*Premissas!$D$11-F77)+ABS($P77*Premissas!$D$12-H77)+ABS($P77*Premissas!$D$13-J77)+ABS($P77*Premissas!$D$14-L77)+ABS($P77*Premissas!$D$15-N77),0))</f>
        <v/>
      </c>
      <c r="S77" s="29" t="str">
        <f>IF($B77="","",R77*Premissas!$D$20)</f>
        <v/>
      </c>
      <c r="T77" s="31" t="str">
        <f t="shared" si="15"/>
        <v/>
      </c>
      <c r="U77" s="12" t="str">
        <f t="shared" si="16"/>
        <v/>
      </c>
      <c r="V77" s="28" t="str">
        <f>IF($B77="","",Premissas!$D$7*Mensal!$I77/Mensal!$I$6)</f>
        <v/>
      </c>
      <c r="W77" s="12" t="str">
        <f t="shared" si="17"/>
        <v/>
      </c>
      <c r="X77" s="28" t="str">
        <f>IF($B77="","",MAX($T$6:T77))</f>
        <v/>
      </c>
      <c r="Y77" s="12" t="str">
        <f t="shared" si="10"/>
        <v/>
      </c>
      <c r="Z77" s="1" t="str">
        <f t="shared" si="11"/>
        <v/>
      </c>
      <c r="AA77" s="30" t="e">
        <f t="shared" si="12"/>
        <v>#N/A</v>
      </c>
      <c r="AB77" s="30" t="e">
        <f t="shared" si="13"/>
        <v>#N/A</v>
      </c>
    </row>
    <row r="78" spans="2:28" x14ac:dyDescent="0.25">
      <c r="B78" s="25" t="str">
        <f>IF(Mensal!B78="","",Mensal!B78)</f>
        <v/>
      </c>
      <c r="C78" s="1" t="str">
        <f t="shared" si="9"/>
        <v/>
      </c>
      <c r="D78" s="28" t="str">
        <f>IF($B78="","",IF(Premissas!$D$10=0,0,E77*Mensal!C78/Mensal!C77))</f>
        <v/>
      </c>
      <c r="E78" s="28" t="str">
        <f>IF($B78="","",IF($Q78,$T78*Premissas!$D$10,D78))</f>
        <v/>
      </c>
      <c r="F78" s="28" t="str">
        <f>IF($B78="","",IF(Premissas!$D$11=0,0,G77*Mensal!D78/Mensal!D77))</f>
        <v/>
      </c>
      <c r="G78" s="28" t="str">
        <f>IF($B78="","",IF($Q78,$T78*Premissas!$D$11,F78))</f>
        <v/>
      </c>
      <c r="H78" s="28" t="str">
        <f>IF($B78="","",IF(Premissas!$D$12=0,0,I77*Mensal!E78/Mensal!E77))</f>
        <v/>
      </c>
      <c r="I78" s="28" t="str">
        <f>IF($B78="","",IF($Q78,$T78*Premissas!$D$12,H78))</f>
        <v/>
      </c>
      <c r="J78" s="28" t="str">
        <f>IF($B78="","",IF(Premissas!$D$13=0,0,K77*Mensal!F78/Mensal!F77))</f>
        <v/>
      </c>
      <c r="K78" s="28" t="str">
        <f>IF($B78="","",IF($Q78,$T78*Premissas!$D$13,J78))</f>
        <v/>
      </c>
      <c r="L78" s="28" t="str">
        <f>IF($B78="","",IF(Premissas!$D$14=0,0,M77*Mensal!G78/Mensal!G77))</f>
        <v/>
      </c>
      <c r="M78" s="28" t="str">
        <f>IF($B78="","",IF($Q78,$T78*Premissas!$D$14,L78))</f>
        <v/>
      </c>
      <c r="N78" s="28" t="str">
        <f>IF($B78="","",IF(Premissas!$D$15=0,0,O77*Mensal!H78/Mensal!H77))</f>
        <v/>
      </c>
      <c r="O78" s="28" t="str">
        <f>IF($B78="","",IF($Q78,$T78*Premissas!$D$15,N78))</f>
        <v/>
      </c>
      <c r="P78" s="28" t="str">
        <f t="shared" si="14"/>
        <v/>
      </c>
      <c r="Q78" s="14" t="str">
        <f>IF($B78="","",AND(Premissas!$E$19&gt;0,MOD($C78,MAX(Premissas!$E$19,1))=0))</f>
        <v/>
      </c>
      <c r="R78" s="28" t="str">
        <f>IF($B78="","",IF($Q78,ABS($P78*Premissas!$D$10-D78)+ABS($P78*Premissas!$D$11-F78)+ABS($P78*Premissas!$D$12-H78)+ABS($P78*Premissas!$D$13-J78)+ABS($P78*Premissas!$D$14-L78)+ABS($P78*Premissas!$D$15-N78),0))</f>
        <v/>
      </c>
      <c r="S78" s="29" t="str">
        <f>IF($B78="","",R78*Premissas!$D$20)</f>
        <v/>
      </c>
      <c r="T78" s="31" t="str">
        <f t="shared" si="15"/>
        <v/>
      </c>
      <c r="U78" s="12" t="str">
        <f t="shared" si="16"/>
        <v/>
      </c>
      <c r="V78" s="28" t="str">
        <f>IF($B78="","",Premissas!$D$7*Mensal!$I78/Mensal!$I$6)</f>
        <v/>
      </c>
      <c r="W78" s="12" t="str">
        <f t="shared" si="17"/>
        <v/>
      </c>
      <c r="X78" s="28" t="str">
        <f>IF($B78="","",MAX($T$6:T78))</f>
        <v/>
      </c>
      <c r="Y78" s="12" t="str">
        <f t="shared" si="10"/>
        <v/>
      </c>
      <c r="Z78" s="1" t="str">
        <f t="shared" si="11"/>
        <v/>
      </c>
      <c r="AA78" s="30" t="e">
        <f t="shared" si="12"/>
        <v>#N/A</v>
      </c>
      <c r="AB78" s="30" t="e">
        <f t="shared" si="13"/>
        <v>#N/A</v>
      </c>
    </row>
    <row r="79" spans="2:28" x14ac:dyDescent="0.25">
      <c r="B79" s="25" t="str">
        <f>IF(Mensal!B79="","",Mensal!B79)</f>
        <v/>
      </c>
      <c r="C79" s="1" t="str">
        <f t="shared" si="9"/>
        <v/>
      </c>
      <c r="D79" s="28" t="str">
        <f>IF($B79="","",IF(Premissas!$D$10=0,0,E78*Mensal!C79/Mensal!C78))</f>
        <v/>
      </c>
      <c r="E79" s="28" t="str">
        <f>IF($B79="","",IF($Q79,$T79*Premissas!$D$10,D79))</f>
        <v/>
      </c>
      <c r="F79" s="28" t="str">
        <f>IF($B79="","",IF(Premissas!$D$11=0,0,G78*Mensal!D79/Mensal!D78))</f>
        <v/>
      </c>
      <c r="G79" s="28" t="str">
        <f>IF($B79="","",IF($Q79,$T79*Premissas!$D$11,F79))</f>
        <v/>
      </c>
      <c r="H79" s="28" t="str">
        <f>IF($B79="","",IF(Premissas!$D$12=0,0,I78*Mensal!E79/Mensal!E78))</f>
        <v/>
      </c>
      <c r="I79" s="28" t="str">
        <f>IF($B79="","",IF($Q79,$T79*Premissas!$D$12,H79))</f>
        <v/>
      </c>
      <c r="J79" s="28" t="str">
        <f>IF($B79="","",IF(Premissas!$D$13=0,0,K78*Mensal!F79/Mensal!F78))</f>
        <v/>
      </c>
      <c r="K79" s="28" t="str">
        <f>IF($B79="","",IF($Q79,$T79*Premissas!$D$13,J79))</f>
        <v/>
      </c>
      <c r="L79" s="28" t="str">
        <f>IF($B79="","",IF(Premissas!$D$14=0,0,M78*Mensal!G79/Mensal!G78))</f>
        <v/>
      </c>
      <c r="M79" s="28" t="str">
        <f>IF($B79="","",IF($Q79,$T79*Premissas!$D$14,L79))</f>
        <v/>
      </c>
      <c r="N79" s="28" t="str">
        <f>IF($B79="","",IF(Premissas!$D$15=0,0,O78*Mensal!H79/Mensal!H78))</f>
        <v/>
      </c>
      <c r="O79" s="28" t="str">
        <f>IF($B79="","",IF($Q79,$T79*Premissas!$D$15,N79))</f>
        <v/>
      </c>
      <c r="P79" s="28" t="str">
        <f t="shared" si="14"/>
        <v/>
      </c>
      <c r="Q79" s="14" t="str">
        <f>IF($B79="","",AND(Premissas!$E$19&gt;0,MOD($C79,MAX(Premissas!$E$19,1))=0))</f>
        <v/>
      </c>
      <c r="R79" s="28" t="str">
        <f>IF($B79="","",IF($Q79,ABS($P79*Premissas!$D$10-D79)+ABS($P79*Premissas!$D$11-F79)+ABS($P79*Premissas!$D$12-H79)+ABS($P79*Premissas!$D$13-J79)+ABS($P79*Premissas!$D$14-L79)+ABS($P79*Premissas!$D$15-N79),0))</f>
        <v/>
      </c>
      <c r="S79" s="29" t="str">
        <f>IF($B79="","",R79*Premissas!$D$20)</f>
        <v/>
      </c>
      <c r="T79" s="31" t="str">
        <f t="shared" si="15"/>
        <v/>
      </c>
      <c r="U79" s="12" t="str">
        <f t="shared" si="16"/>
        <v/>
      </c>
      <c r="V79" s="28" t="str">
        <f>IF($B79="","",Premissas!$D$7*Mensal!$I79/Mensal!$I$6)</f>
        <v/>
      </c>
      <c r="W79" s="12" t="str">
        <f t="shared" si="17"/>
        <v/>
      </c>
      <c r="X79" s="28" t="str">
        <f>IF($B79="","",MAX($T$6:T79))</f>
        <v/>
      </c>
      <c r="Y79" s="12" t="str">
        <f t="shared" si="10"/>
        <v/>
      </c>
      <c r="Z79" s="1" t="str">
        <f t="shared" si="11"/>
        <v/>
      </c>
      <c r="AA79" s="30" t="e">
        <f t="shared" si="12"/>
        <v>#N/A</v>
      </c>
      <c r="AB79" s="30" t="e">
        <f t="shared" si="13"/>
        <v>#N/A</v>
      </c>
    </row>
    <row r="80" spans="2:28" x14ac:dyDescent="0.25">
      <c r="B80" s="25" t="str">
        <f>IF(Mensal!B80="","",Mensal!B80)</f>
        <v/>
      </c>
      <c r="C80" s="1" t="str">
        <f t="shared" si="9"/>
        <v/>
      </c>
      <c r="D80" s="28" t="str">
        <f>IF($B80="","",IF(Premissas!$D$10=0,0,E79*Mensal!C80/Mensal!C79))</f>
        <v/>
      </c>
      <c r="E80" s="28" t="str">
        <f>IF($B80="","",IF($Q80,$T80*Premissas!$D$10,D80))</f>
        <v/>
      </c>
      <c r="F80" s="28" t="str">
        <f>IF($B80="","",IF(Premissas!$D$11=0,0,G79*Mensal!D80/Mensal!D79))</f>
        <v/>
      </c>
      <c r="G80" s="28" t="str">
        <f>IF($B80="","",IF($Q80,$T80*Premissas!$D$11,F80))</f>
        <v/>
      </c>
      <c r="H80" s="28" t="str">
        <f>IF($B80="","",IF(Premissas!$D$12=0,0,I79*Mensal!E80/Mensal!E79))</f>
        <v/>
      </c>
      <c r="I80" s="28" t="str">
        <f>IF($B80="","",IF($Q80,$T80*Premissas!$D$12,H80))</f>
        <v/>
      </c>
      <c r="J80" s="28" t="str">
        <f>IF($B80="","",IF(Premissas!$D$13=0,0,K79*Mensal!F80/Mensal!F79))</f>
        <v/>
      </c>
      <c r="K80" s="28" t="str">
        <f>IF($B80="","",IF($Q80,$T80*Premissas!$D$13,J80))</f>
        <v/>
      </c>
      <c r="L80" s="28" t="str">
        <f>IF($B80="","",IF(Premissas!$D$14=0,0,M79*Mensal!G80/Mensal!G79))</f>
        <v/>
      </c>
      <c r="M80" s="28" t="str">
        <f>IF($B80="","",IF($Q80,$T80*Premissas!$D$14,L80))</f>
        <v/>
      </c>
      <c r="N80" s="28" t="str">
        <f>IF($B80="","",IF(Premissas!$D$15=0,0,O79*Mensal!H80/Mensal!H79))</f>
        <v/>
      </c>
      <c r="O80" s="28" t="str">
        <f>IF($B80="","",IF($Q80,$T80*Premissas!$D$15,N80))</f>
        <v/>
      </c>
      <c r="P80" s="28" t="str">
        <f t="shared" si="14"/>
        <v/>
      </c>
      <c r="Q80" s="14" t="str">
        <f>IF($B80="","",AND(Premissas!$E$19&gt;0,MOD($C80,MAX(Premissas!$E$19,1))=0))</f>
        <v/>
      </c>
      <c r="R80" s="28" t="str">
        <f>IF($B80="","",IF($Q80,ABS($P80*Premissas!$D$10-D80)+ABS($P80*Premissas!$D$11-F80)+ABS($P80*Premissas!$D$12-H80)+ABS($P80*Premissas!$D$13-J80)+ABS($P80*Premissas!$D$14-L80)+ABS($P80*Premissas!$D$15-N80),0))</f>
        <v/>
      </c>
      <c r="S80" s="29" t="str">
        <f>IF($B80="","",R80*Premissas!$D$20)</f>
        <v/>
      </c>
      <c r="T80" s="31" t="str">
        <f t="shared" si="15"/>
        <v/>
      </c>
      <c r="U80" s="12" t="str">
        <f t="shared" si="16"/>
        <v/>
      </c>
      <c r="V80" s="28" t="str">
        <f>IF($B80="","",Premissas!$D$7*Mensal!$I80/Mensal!$I$6)</f>
        <v/>
      </c>
      <c r="W80" s="12" t="str">
        <f t="shared" si="17"/>
        <v/>
      </c>
      <c r="X80" s="28" t="str">
        <f>IF($B80="","",MAX($T$6:T80))</f>
        <v/>
      </c>
      <c r="Y80" s="12" t="str">
        <f t="shared" si="10"/>
        <v/>
      </c>
      <c r="Z80" s="1" t="str">
        <f t="shared" si="11"/>
        <v/>
      </c>
      <c r="AA80" s="30" t="e">
        <f t="shared" si="12"/>
        <v>#N/A</v>
      </c>
      <c r="AB80" s="30" t="e">
        <f t="shared" si="13"/>
        <v>#N/A</v>
      </c>
    </row>
    <row r="81" spans="2:28" x14ac:dyDescent="0.25">
      <c r="B81" s="25" t="str">
        <f>IF(Mensal!B81="","",Mensal!B81)</f>
        <v/>
      </c>
      <c r="C81" s="1" t="str">
        <f t="shared" si="9"/>
        <v/>
      </c>
      <c r="D81" s="28" t="str">
        <f>IF($B81="","",IF(Premissas!$D$10=0,0,E80*Mensal!C81/Mensal!C80))</f>
        <v/>
      </c>
      <c r="E81" s="28" t="str">
        <f>IF($B81="","",IF($Q81,$T81*Premissas!$D$10,D81))</f>
        <v/>
      </c>
      <c r="F81" s="28" t="str">
        <f>IF($B81="","",IF(Premissas!$D$11=0,0,G80*Mensal!D81/Mensal!D80))</f>
        <v/>
      </c>
      <c r="G81" s="28" t="str">
        <f>IF($B81="","",IF($Q81,$T81*Premissas!$D$11,F81))</f>
        <v/>
      </c>
      <c r="H81" s="28" t="str">
        <f>IF($B81="","",IF(Premissas!$D$12=0,0,I80*Mensal!E81/Mensal!E80))</f>
        <v/>
      </c>
      <c r="I81" s="28" t="str">
        <f>IF($B81="","",IF($Q81,$T81*Premissas!$D$12,H81))</f>
        <v/>
      </c>
      <c r="J81" s="28" t="str">
        <f>IF($B81="","",IF(Premissas!$D$13=0,0,K80*Mensal!F81/Mensal!F80))</f>
        <v/>
      </c>
      <c r="K81" s="28" t="str">
        <f>IF($B81="","",IF($Q81,$T81*Premissas!$D$13,J81))</f>
        <v/>
      </c>
      <c r="L81" s="28" t="str">
        <f>IF($B81="","",IF(Premissas!$D$14=0,0,M80*Mensal!G81/Mensal!G80))</f>
        <v/>
      </c>
      <c r="M81" s="28" t="str">
        <f>IF($B81="","",IF($Q81,$T81*Premissas!$D$14,L81))</f>
        <v/>
      </c>
      <c r="N81" s="28" t="str">
        <f>IF($B81="","",IF(Premissas!$D$15=0,0,O80*Mensal!H81/Mensal!H80))</f>
        <v/>
      </c>
      <c r="O81" s="28" t="str">
        <f>IF($B81="","",IF($Q81,$T81*Premissas!$D$15,N81))</f>
        <v/>
      </c>
      <c r="P81" s="28" t="str">
        <f t="shared" si="14"/>
        <v/>
      </c>
      <c r="Q81" s="14" t="str">
        <f>IF($B81="","",AND(Premissas!$E$19&gt;0,MOD($C81,MAX(Premissas!$E$19,1))=0))</f>
        <v/>
      </c>
      <c r="R81" s="28" t="str">
        <f>IF($B81="","",IF($Q81,ABS($P81*Premissas!$D$10-D81)+ABS($P81*Premissas!$D$11-F81)+ABS($P81*Premissas!$D$12-H81)+ABS($P81*Premissas!$D$13-J81)+ABS($P81*Premissas!$D$14-L81)+ABS($P81*Premissas!$D$15-N81),0))</f>
        <v/>
      </c>
      <c r="S81" s="29" t="str">
        <f>IF($B81="","",R81*Premissas!$D$20)</f>
        <v/>
      </c>
      <c r="T81" s="31" t="str">
        <f t="shared" si="15"/>
        <v/>
      </c>
      <c r="U81" s="12" t="str">
        <f t="shared" si="16"/>
        <v/>
      </c>
      <c r="V81" s="28" t="str">
        <f>IF($B81="","",Premissas!$D$7*Mensal!$I81/Mensal!$I$6)</f>
        <v/>
      </c>
      <c r="W81" s="12" t="str">
        <f t="shared" si="17"/>
        <v/>
      </c>
      <c r="X81" s="28" t="str">
        <f>IF($B81="","",MAX($T$6:T81))</f>
        <v/>
      </c>
      <c r="Y81" s="12" t="str">
        <f t="shared" si="10"/>
        <v/>
      </c>
      <c r="Z81" s="1" t="str">
        <f t="shared" si="11"/>
        <v/>
      </c>
      <c r="AA81" s="30" t="e">
        <f t="shared" si="12"/>
        <v>#N/A</v>
      </c>
      <c r="AB81" s="30" t="e">
        <f t="shared" si="13"/>
        <v>#N/A</v>
      </c>
    </row>
    <row r="82" spans="2:28" x14ac:dyDescent="0.25">
      <c r="B82" s="25" t="str">
        <f>IF(Mensal!B82="","",Mensal!B82)</f>
        <v/>
      </c>
      <c r="C82" s="1" t="str">
        <f t="shared" si="9"/>
        <v/>
      </c>
      <c r="D82" s="28" t="str">
        <f>IF($B82="","",IF(Premissas!$D$10=0,0,E81*Mensal!C82/Mensal!C81))</f>
        <v/>
      </c>
      <c r="E82" s="28" t="str">
        <f>IF($B82="","",IF($Q82,$T82*Premissas!$D$10,D82))</f>
        <v/>
      </c>
      <c r="F82" s="28" t="str">
        <f>IF($B82="","",IF(Premissas!$D$11=0,0,G81*Mensal!D82/Mensal!D81))</f>
        <v/>
      </c>
      <c r="G82" s="28" t="str">
        <f>IF($B82="","",IF($Q82,$T82*Premissas!$D$11,F82))</f>
        <v/>
      </c>
      <c r="H82" s="28" t="str">
        <f>IF($B82="","",IF(Premissas!$D$12=0,0,I81*Mensal!E82/Mensal!E81))</f>
        <v/>
      </c>
      <c r="I82" s="28" t="str">
        <f>IF($B82="","",IF($Q82,$T82*Premissas!$D$12,H82))</f>
        <v/>
      </c>
      <c r="J82" s="28" t="str">
        <f>IF($B82="","",IF(Premissas!$D$13=0,0,K81*Mensal!F82/Mensal!F81))</f>
        <v/>
      </c>
      <c r="K82" s="28" t="str">
        <f>IF($B82="","",IF($Q82,$T82*Premissas!$D$13,J82))</f>
        <v/>
      </c>
      <c r="L82" s="28" t="str">
        <f>IF($B82="","",IF(Premissas!$D$14=0,0,M81*Mensal!G82/Mensal!G81))</f>
        <v/>
      </c>
      <c r="M82" s="28" t="str">
        <f>IF($B82="","",IF($Q82,$T82*Premissas!$D$14,L82))</f>
        <v/>
      </c>
      <c r="N82" s="28" t="str">
        <f>IF($B82="","",IF(Premissas!$D$15=0,0,O81*Mensal!H82/Mensal!H81))</f>
        <v/>
      </c>
      <c r="O82" s="28" t="str">
        <f>IF($B82="","",IF($Q82,$T82*Premissas!$D$15,N82))</f>
        <v/>
      </c>
      <c r="P82" s="28" t="str">
        <f t="shared" si="14"/>
        <v/>
      </c>
      <c r="Q82" s="14" t="str">
        <f>IF($B82="","",AND(Premissas!$E$19&gt;0,MOD($C82,MAX(Premissas!$E$19,1))=0))</f>
        <v/>
      </c>
      <c r="R82" s="28" t="str">
        <f>IF($B82="","",IF($Q82,ABS($P82*Premissas!$D$10-D82)+ABS($P82*Premissas!$D$11-F82)+ABS($P82*Premissas!$D$12-H82)+ABS($P82*Premissas!$D$13-J82)+ABS($P82*Premissas!$D$14-L82)+ABS($P82*Premissas!$D$15-N82),0))</f>
        <v/>
      </c>
      <c r="S82" s="29" t="str">
        <f>IF($B82="","",R82*Premissas!$D$20)</f>
        <v/>
      </c>
      <c r="T82" s="31" t="str">
        <f t="shared" si="15"/>
        <v/>
      </c>
      <c r="U82" s="12" t="str">
        <f t="shared" si="16"/>
        <v/>
      </c>
      <c r="V82" s="28" t="str">
        <f>IF($B82="","",Premissas!$D$7*Mensal!$I82/Mensal!$I$6)</f>
        <v/>
      </c>
      <c r="W82" s="12" t="str">
        <f t="shared" si="17"/>
        <v/>
      </c>
      <c r="X82" s="28" t="str">
        <f>IF($B82="","",MAX($T$6:T82))</f>
        <v/>
      </c>
      <c r="Y82" s="12" t="str">
        <f t="shared" si="10"/>
        <v/>
      </c>
      <c r="Z82" s="1" t="str">
        <f t="shared" si="11"/>
        <v/>
      </c>
      <c r="AA82" s="30" t="e">
        <f t="shared" si="12"/>
        <v>#N/A</v>
      </c>
      <c r="AB82" s="30" t="e">
        <f t="shared" si="13"/>
        <v>#N/A</v>
      </c>
    </row>
    <row r="83" spans="2:28" x14ac:dyDescent="0.25">
      <c r="B83" s="25" t="str">
        <f>IF(Mensal!B83="","",Mensal!B83)</f>
        <v/>
      </c>
      <c r="C83" s="1" t="str">
        <f t="shared" si="9"/>
        <v/>
      </c>
      <c r="D83" s="28" t="str">
        <f>IF($B83="","",IF(Premissas!$D$10=0,0,E82*Mensal!C83/Mensal!C82))</f>
        <v/>
      </c>
      <c r="E83" s="28" t="str">
        <f>IF($B83="","",IF($Q83,$T83*Premissas!$D$10,D83))</f>
        <v/>
      </c>
      <c r="F83" s="28" t="str">
        <f>IF($B83="","",IF(Premissas!$D$11=0,0,G82*Mensal!D83/Mensal!D82))</f>
        <v/>
      </c>
      <c r="G83" s="28" t="str">
        <f>IF($B83="","",IF($Q83,$T83*Premissas!$D$11,F83))</f>
        <v/>
      </c>
      <c r="H83" s="28" t="str">
        <f>IF($B83="","",IF(Premissas!$D$12=0,0,I82*Mensal!E83/Mensal!E82))</f>
        <v/>
      </c>
      <c r="I83" s="28" t="str">
        <f>IF($B83="","",IF($Q83,$T83*Premissas!$D$12,H83))</f>
        <v/>
      </c>
      <c r="J83" s="28" t="str">
        <f>IF($B83="","",IF(Premissas!$D$13=0,0,K82*Mensal!F83/Mensal!F82))</f>
        <v/>
      </c>
      <c r="K83" s="28" t="str">
        <f>IF($B83="","",IF($Q83,$T83*Premissas!$D$13,J83))</f>
        <v/>
      </c>
      <c r="L83" s="28" t="str">
        <f>IF($B83="","",IF(Premissas!$D$14=0,0,M82*Mensal!G83/Mensal!G82))</f>
        <v/>
      </c>
      <c r="M83" s="28" t="str">
        <f>IF($B83="","",IF($Q83,$T83*Premissas!$D$14,L83))</f>
        <v/>
      </c>
      <c r="N83" s="28" t="str">
        <f>IF($B83="","",IF(Premissas!$D$15=0,0,O82*Mensal!H83/Mensal!H82))</f>
        <v/>
      </c>
      <c r="O83" s="28" t="str">
        <f>IF($B83="","",IF($Q83,$T83*Premissas!$D$15,N83))</f>
        <v/>
      </c>
      <c r="P83" s="28" t="str">
        <f t="shared" si="14"/>
        <v/>
      </c>
      <c r="Q83" s="14" t="str">
        <f>IF($B83="","",AND(Premissas!$E$19&gt;0,MOD($C83,MAX(Premissas!$E$19,1))=0))</f>
        <v/>
      </c>
      <c r="R83" s="28" t="str">
        <f>IF($B83="","",IF($Q83,ABS($P83*Premissas!$D$10-D83)+ABS($P83*Premissas!$D$11-F83)+ABS($P83*Premissas!$D$12-H83)+ABS($P83*Premissas!$D$13-J83)+ABS($P83*Premissas!$D$14-L83)+ABS($P83*Premissas!$D$15-N83),0))</f>
        <v/>
      </c>
      <c r="S83" s="29" t="str">
        <f>IF($B83="","",R83*Premissas!$D$20)</f>
        <v/>
      </c>
      <c r="T83" s="31" t="str">
        <f t="shared" si="15"/>
        <v/>
      </c>
      <c r="U83" s="12" t="str">
        <f t="shared" si="16"/>
        <v/>
      </c>
      <c r="V83" s="28" t="str">
        <f>IF($B83="","",Premissas!$D$7*Mensal!$I83/Mensal!$I$6)</f>
        <v/>
      </c>
      <c r="W83" s="12" t="str">
        <f t="shared" si="17"/>
        <v/>
      </c>
      <c r="X83" s="28" t="str">
        <f>IF($B83="","",MAX($T$6:T83))</f>
        <v/>
      </c>
      <c r="Y83" s="12" t="str">
        <f t="shared" si="10"/>
        <v/>
      </c>
      <c r="Z83" s="1" t="str">
        <f t="shared" si="11"/>
        <v/>
      </c>
      <c r="AA83" s="30" t="e">
        <f t="shared" si="12"/>
        <v>#N/A</v>
      </c>
      <c r="AB83" s="30" t="e">
        <f t="shared" si="13"/>
        <v>#N/A</v>
      </c>
    </row>
    <row r="84" spans="2:28" x14ac:dyDescent="0.25">
      <c r="B84" s="25" t="str">
        <f>IF(Mensal!B84="","",Mensal!B84)</f>
        <v/>
      </c>
      <c r="C84" s="1" t="str">
        <f t="shared" si="9"/>
        <v/>
      </c>
      <c r="D84" s="28" t="str">
        <f>IF($B84="","",IF(Premissas!$D$10=0,0,E83*Mensal!C84/Mensal!C83))</f>
        <v/>
      </c>
      <c r="E84" s="28" t="str">
        <f>IF($B84="","",IF($Q84,$T84*Premissas!$D$10,D84))</f>
        <v/>
      </c>
      <c r="F84" s="28" t="str">
        <f>IF($B84="","",IF(Premissas!$D$11=0,0,G83*Mensal!D84/Mensal!D83))</f>
        <v/>
      </c>
      <c r="G84" s="28" t="str">
        <f>IF($B84="","",IF($Q84,$T84*Premissas!$D$11,F84))</f>
        <v/>
      </c>
      <c r="H84" s="28" t="str">
        <f>IF($B84="","",IF(Premissas!$D$12=0,0,I83*Mensal!E84/Mensal!E83))</f>
        <v/>
      </c>
      <c r="I84" s="28" t="str">
        <f>IF($B84="","",IF($Q84,$T84*Premissas!$D$12,H84))</f>
        <v/>
      </c>
      <c r="J84" s="28" t="str">
        <f>IF($B84="","",IF(Premissas!$D$13=0,0,K83*Mensal!F84/Mensal!F83))</f>
        <v/>
      </c>
      <c r="K84" s="28" t="str">
        <f>IF($B84="","",IF($Q84,$T84*Premissas!$D$13,J84))</f>
        <v/>
      </c>
      <c r="L84" s="28" t="str">
        <f>IF($B84="","",IF(Premissas!$D$14=0,0,M83*Mensal!G84/Mensal!G83))</f>
        <v/>
      </c>
      <c r="M84" s="28" t="str">
        <f>IF($B84="","",IF($Q84,$T84*Premissas!$D$14,L84))</f>
        <v/>
      </c>
      <c r="N84" s="28" t="str">
        <f>IF($B84="","",IF(Premissas!$D$15=0,0,O83*Mensal!H84/Mensal!H83))</f>
        <v/>
      </c>
      <c r="O84" s="28" t="str">
        <f>IF($B84="","",IF($Q84,$T84*Premissas!$D$15,N84))</f>
        <v/>
      </c>
      <c r="P84" s="28" t="str">
        <f t="shared" si="14"/>
        <v/>
      </c>
      <c r="Q84" s="14" t="str">
        <f>IF($B84="","",AND(Premissas!$E$19&gt;0,MOD($C84,MAX(Premissas!$E$19,1))=0))</f>
        <v/>
      </c>
      <c r="R84" s="28" t="str">
        <f>IF($B84="","",IF($Q84,ABS($P84*Premissas!$D$10-D84)+ABS($P84*Premissas!$D$11-F84)+ABS($P84*Premissas!$D$12-H84)+ABS($P84*Premissas!$D$13-J84)+ABS($P84*Premissas!$D$14-L84)+ABS($P84*Premissas!$D$15-N84),0))</f>
        <v/>
      </c>
      <c r="S84" s="29" t="str">
        <f>IF($B84="","",R84*Premissas!$D$20)</f>
        <v/>
      </c>
      <c r="T84" s="31" t="str">
        <f t="shared" si="15"/>
        <v/>
      </c>
      <c r="U84" s="12" t="str">
        <f t="shared" si="16"/>
        <v/>
      </c>
      <c r="V84" s="28" t="str">
        <f>IF($B84="","",Premissas!$D$7*Mensal!$I84/Mensal!$I$6)</f>
        <v/>
      </c>
      <c r="W84" s="12" t="str">
        <f t="shared" si="17"/>
        <v/>
      </c>
      <c r="X84" s="28" t="str">
        <f>IF($B84="","",MAX($T$6:T84))</f>
        <v/>
      </c>
      <c r="Y84" s="12" t="str">
        <f t="shared" si="10"/>
        <v/>
      </c>
      <c r="Z84" s="1" t="str">
        <f t="shared" si="11"/>
        <v/>
      </c>
      <c r="AA84" s="30" t="e">
        <f t="shared" si="12"/>
        <v>#N/A</v>
      </c>
      <c r="AB84" s="30" t="e">
        <f t="shared" si="13"/>
        <v>#N/A</v>
      </c>
    </row>
    <row r="85" spans="2:28" x14ac:dyDescent="0.25">
      <c r="B85" s="25" t="str">
        <f>IF(Mensal!B85="","",Mensal!B85)</f>
        <v/>
      </c>
      <c r="C85" s="1" t="str">
        <f t="shared" si="9"/>
        <v/>
      </c>
      <c r="D85" s="28" t="str">
        <f>IF($B85="","",IF(Premissas!$D$10=0,0,E84*Mensal!C85/Mensal!C84))</f>
        <v/>
      </c>
      <c r="E85" s="28" t="str">
        <f>IF($B85="","",IF($Q85,$T85*Premissas!$D$10,D85))</f>
        <v/>
      </c>
      <c r="F85" s="28" t="str">
        <f>IF($B85="","",IF(Premissas!$D$11=0,0,G84*Mensal!D85/Mensal!D84))</f>
        <v/>
      </c>
      <c r="G85" s="28" t="str">
        <f>IF($B85="","",IF($Q85,$T85*Premissas!$D$11,F85))</f>
        <v/>
      </c>
      <c r="H85" s="28" t="str">
        <f>IF($B85="","",IF(Premissas!$D$12=0,0,I84*Mensal!E85/Mensal!E84))</f>
        <v/>
      </c>
      <c r="I85" s="28" t="str">
        <f>IF($B85="","",IF($Q85,$T85*Premissas!$D$12,H85))</f>
        <v/>
      </c>
      <c r="J85" s="28" t="str">
        <f>IF($B85="","",IF(Premissas!$D$13=0,0,K84*Mensal!F85/Mensal!F84))</f>
        <v/>
      </c>
      <c r="K85" s="28" t="str">
        <f>IF($B85="","",IF($Q85,$T85*Premissas!$D$13,J85))</f>
        <v/>
      </c>
      <c r="L85" s="28" t="str">
        <f>IF($B85="","",IF(Premissas!$D$14=0,0,M84*Mensal!G85/Mensal!G84))</f>
        <v/>
      </c>
      <c r="M85" s="28" t="str">
        <f>IF($B85="","",IF($Q85,$T85*Premissas!$D$14,L85))</f>
        <v/>
      </c>
      <c r="N85" s="28" t="str">
        <f>IF($B85="","",IF(Premissas!$D$15=0,0,O84*Mensal!H85/Mensal!H84))</f>
        <v/>
      </c>
      <c r="O85" s="28" t="str">
        <f>IF($B85="","",IF($Q85,$T85*Premissas!$D$15,N85))</f>
        <v/>
      </c>
      <c r="P85" s="28" t="str">
        <f t="shared" si="14"/>
        <v/>
      </c>
      <c r="Q85" s="14" t="str">
        <f>IF($B85="","",AND(Premissas!$E$19&gt;0,MOD($C85,MAX(Premissas!$E$19,1))=0))</f>
        <v/>
      </c>
      <c r="R85" s="28" t="str">
        <f>IF($B85="","",IF($Q85,ABS($P85*Premissas!$D$10-D85)+ABS($P85*Premissas!$D$11-F85)+ABS($P85*Premissas!$D$12-H85)+ABS($P85*Premissas!$D$13-J85)+ABS($P85*Premissas!$D$14-L85)+ABS($P85*Premissas!$D$15-N85),0))</f>
        <v/>
      </c>
      <c r="S85" s="29" t="str">
        <f>IF($B85="","",R85*Premissas!$D$20)</f>
        <v/>
      </c>
      <c r="T85" s="31" t="str">
        <f t="shared" si="15"/>
        <v/>
      </c>
      <c r="U85" s="12" t="str">
        <f t="shared" si="16"/>
        <v/>
      </c>
      <c r="V85" s="28" t="str">
        <f>IF($B85="","",Premissas!$D$7*Mensal!$I85/Mensal!$I$6)</f>
        <v/>
      </c>
      <c r="W85" s="12" t="str">
        <f t="shared" si="17"/>
        <v/>
      </c>
      <c r="X85" s="28" t="str">
        <f>IF($B85="","",MAX($T$6:T85))</f>
        <v/>
      </c>
      <c r="Y85" s="12" t="str">
        <f t="shared" si="10"/>
        <v/>
      </c>
      <c r="Z85" s="1" t="str">
        <f t="shared" si="11"/>
        <v/>
      </c>
      <c r="AA85" s="30" t="e">
        <f t="shared" si="12"/>
        <v>#N/A</v>
      </c>
      <c r="AB85" s="30" t="e">
        <f t="shared" si="13"/>
        <v>#N/A</v>
      </c>
    </row>
    <row r="86" spans="2:28" x14ac:dyDescent="0.25">
      <c r="B86" s="25" t="str">
        <f>IF(Mensal!B86="","",Mensal!B86)</f>
        <v/>
      </c>
      <c r="C86" s="1" t="str">
        <f t="shared" si="9"/>
        <v/>
      </c>
      <c r="D86" s="28" t="str">
        <f>IF($B86="","",IF(Premissas!$D$10=0,0,E85*Mensal!C86/Mensal!C85))</f>
        <v/>
      </c>
      <c r="E86" s="28" t="str">
        <f>IF($B86="","",IF($Q86,$T86*Premissas!$D$10,D86))</f>
        <v/>
      </c>
      <c r="F86" s="28" t="str">
        <f>IF($B86="","",IF(Premissas!$D$11=0,0,G85*Mensal!D86/Mensal!D85))</f>
        <v/>
      </c>
      <c r="G86" s="28" t="str">
        <f>IF($B86="","",IF($Q86,$T86*Premissas!$D$11,F86))</f>
        <v/>
      </c>
      <c r="H86" s="28" t="str">
        <f>IF($B86="","",IF(Premissas!$D$12=0,0,I85*Mensal!E86/Mensal!E85))</f>
        <v/>
      </c>
      <c r="I86" s="28" t="str">
        <f>IF($B86="","",IF($Q86,$T86*Premissas!$D$12,H86))</f>
        <v/>
      </c>
      <c r="J86" s="28" t="str">
        <f>IF($B86="","",IF(Premissas!$D$13=0,0,K85*Mensal!F86/Mensal!F85))</f>
        <v/>
      </c>
      <c r="K86" s="28" t="str">
        <f>IF($B86="","",IF($Q86,$T86*Premissas!$D$13,J86))</f>
        <v/>
      </c>
      <c r="L86" s="28" t="str">
        <f>IF($B86="","",IF(Premissas!$D$14=0,0,M85*Mensal!G86/Mensal!G85))</f>
        <v/>
      </c>
      <c r="M86" s="28" t="str">
        <f>IF($B86="","",IF($Q86,$T86*Premissas!$D$14,L86))</f>
        <v/>
      </c>
      <c r="N86" s="28" t="str">
        <f>IF($B86="","",IF(Premissas!$D$15=0,0,O85*Mensal!H86/Mensal!H85))</f>
        <v/>
      </c>
      <c r="O86" s="28" t="str">
        <f>IF($B86="","",IF($Q86,$T86*Premissas!$D$15,N86))</f>
        <v/>
      </c>
      <c r="P86" s="28" t="str">
        <f t="shared" si="14"/>
        <v/>
      </c>
      <c r="Q86" s="14" t="str">
        <f>IF($B86="","",AND(Premissas!$E$19&gt;0,MOD($C86,MAX(Premissas!$E$19,1))=0))</f>
        <v/>
      </c>
      <c r="R86" s="28" t="str">
        <f>IF($B86="","",IF($Q86,ABS($P86*Premissas!$D$10-D86)+ABS($P86*Premissas!$D$11-F86)+ABS($P86*Premissas!$D$12-H86)+ABS($P86*Premissas!$D$13-J86)+ABS($P86*Premissas!$D$14-L86)+ABS($P86*Premissas!$D$15-N86),0))</f>
        <v/>
      </c>
      <c r="S86" s="29" t="str">
        <f>IF($B86="","",R86*Premissas!$D$20)</f>
        <v/>
      </c>
      <c r="T86" s="31" t="str">
        <f t="shared" si="15"/>
        <v/>
      </c>
      <c r="U86" s="12" t="str">
        <f t="shared" si="16"/>
        <v/>
      </c>
      <c r="V86" s="28" t="str">
        <f>IF($B86="","",Premissas!$D$7*Mensal!$I86/Mensal!$I$6)</f>
        <v/>
      </c>
      <c r="W86" s="12" t="str">
        <f t="shared" si="17"/>
        <v/>
      </c>
      <c r="X86" s="28" t="str">
        <f>IF($B86="","",MAX($T$6:T86))</f>
        <v/>
      </c>
      <c r="Y86" s="12" t="str">
        <f t="shared" si="10"/>
        <v/>
      </c>
      <c r="Z86" s="1" t="str">
        <f t="shared" si="11"/>
        <v/>
      </c>
      <c r="AA86" s="30" t="e">
        <f t="shared" si="12"/>
        <v>#N/A</v>
      </c>
      <c r="AB86" s="30" t="e">
        <f t="shared" si="13"/>
        <v>#N/A</v>
      </c>
    </row>
    <row r="87" spans="2:28" x14ac:dyDescent="0.25">
      <c r="B87" s="25" t="str">
        <f>IF(Mensal!B87="","",Mensal!B87)</f>
        <v/>
      </c>
      <c r="C87" s="1" t="str">
        <f t="shared" si="9"/>
        <v/>
      </c>
      <c r="D87" s="28" t="str">
        <f>IF($B87="","",IF(Premissas!$D$10=0,0,E86*Mensal!C87/Mensal!C86))</f>
        <v/>
      </c>
      <c r="E87" s="28" t="str">
        <f>IF($B87="","",IF($Q87,$T87*Premissas!$D$10,D87))</f>
        <v/>
      </c>
      <c r="F87" s="28" t="str">
        <f>IF($B87="","",IF(Premissas!$D$11=0,0,G86*Mensal!D87/Mensal!D86))</f>
        <v/>
      </c>
      <c r="G87" s="28" t="str">
        <f>IF($B87="","",IF($Q87,$T87*Premissas!$D$11,F87))</f>
        <v/>
      </c>
      <c r="H87" s="28" t="str">
        <f>IF($B87="","",IF(Premissas!$D$12=0,0,I86*Mensal!E87/Mensal!E86))</f>
        <v/>
      </c>
      <c r="I87" s="28" t="str">
        <f>IF($B87="","",IF($Q87,$T87*Premissas!$D$12,H87))</f>
        <v/>
      </c>
      <c r="J87" s="28" t="str">
        <f>IF($B87="","",IF(Premissas!$D$13=0,0,K86*Mensal!F87/Mensal!F86))</f>
        <v/>
      </c>
      <c r="K87" s="28" t="str">
        <f>IF($B87="","",IF($Q87,$T87*Premissas!$D$13,J87))</f>
        <v/>
      </c>
      <c r="L87" s="28" t="str">
        <f>IF($B87="","",IF(Premissas!$D$14=0,0,M86*Mensal!G87/Mensal!G86))</f>
        <v/>
      </c>
      <c r="M87" s="28" t="str">
        <f>IF($B87="","",IF($Q87,$T87*Premissas!$D$14,L87))</f>
        <v/>
      </c>
      <c r="N87" s="28" t="str">
        <f>IF($B87="","",IF(Premissas!$D$15=0,0,O86*Mensal!H87/Mensal!H86))</f>
        <v/>
      </c>
      <c r="O87" s="28" t="str">
        <f>IF($B87="","",IF($Q87,$T87*Premissas!$D$15,N87))</f>
        <v/>
      </c>
      <c r="P87" s="28" t="str">
        <f t="shared" si="14"/>
        <v/>
      </c>
      <c r="Q87" s="14" t="str">
        <f>IF($B87="","",AND(Premissas!$E$19&gt;0,MOD($C87,MAX(Premissas!$E$19,1))=0))</f>
        <v/>
      </c>
      <c r="R87" s="28" t="str">
        <f>IF($B87="","",IF($Q87,ABS($P87*Premissas!$D$10-D87)+ABS($P87*Premissas!$D$11-F87)+ABS($P87*Premissas!$D$12-H87)+ABS($P87*Premissas!$D$13-J87)+ABS($P87*Premissas!$D$14-L87)+ABS($P87*Premissas!$D$15-N87),0))</f>
        <v/>
      </c>
      <c r="S87" s="29" t="str">
        <f>IF($B87="","",R87*Premissas!$D$20)</f>
        <v/>
      </c>
      <c r="T87" s="31" t="str">
        <f t="shared" si="15"/>
        <v/>
      </c>
      <c r="U87" s="12" t="str">
        <f t="shared" si="16"/>
        <v/>
      </c>
      <c r="V87" s="28" t="str">
        <f>IF($B87="","",Premissas!$D$7*Mensal!$I87/Mensal!$I$6)</f>
        <v/>
      </c>
      <c r="W87" s="12" t="str">
        <f t="shared" si="17"/>
        <v/>
      </c>
      <c r="X87" s="28" t="str">
        <f>IF($B87="","",MAX($T$6:T87))</f>
        <v/>
      </c>
      <c r="Y87" s="12" t="str">
        <f t="shared" si="10"/>
        <v/>
      </c>
      <c r="Z87" s="1" t="str">
        <f t="shared" si="11"/>
        <v/>
      </c>
      <c r="AA87" s="30" t="e">
        <f t="shared" si="12"/>
        <v>#N/A</v>
      </c>
      <c r="AB87" s="30" t="e">
        <f t="shared" si="13"/>
        <v>#N/A</v>
      </c>
    </row>
    <row r="88" spans="2:28" x14ac:dyDescent="0.25">
      <c r="B88" s="25" t="str">
        <f>IF(Mensal!B88="","",Mensal!B88)</f>
        <v/>
      </c>
      <c r="C88" s="1" t="str">
        <f t="shared" si="9"/>
        <v/>
      </c>
      <c r="D88" s="28" t="str">
        <f>IF($B88="","",IF(Premissas!$D$10=0,0,E87*Mensal!C88/Mensal!C87))</f>
        <v/>
      </c>
      <c r="E88" s="28" t="str">
        <f>IF($B88="","",IF($Q88,$T88*Premissas!$D$10,D88))</f>
        <v/>
      </c>
      <c r="F88" s="28" t="str">
        <f>IF($B88="","",IF(Premissas!$D$11=0,0,G87*Mensal!D88/Mensal!D87))</f>
        <v/>
      </c>
      <c r="G88" s="28" t="str">
        <f>IF($B88="","",IF($Q88,$T88*Premissas!$D$11,F88))</f>
        <v/>
      </c>
      <c r="H88" s="28" t="str">
        <f>IF($B88="","",IF(Premissas!$D$12=0,0,I87*Mensal!E88/Mensal!E87))</f>
        <v/>
      </c>
      <c r="I88" s="28" t="str">
        <f>IF($B88="","",IF($Q88,$T88*Premissas!$D$12,H88))</f>
        <v/>
      </c>
      <c r="J88" s="28" t="str">
        <f>IF($B88="","",IF(Premissas!$D$13=0,0,K87*Mensal!F88/Mensal!F87))</f>
        <v/>
      </c>
      <c r="K88" s="28" t="str">
        <f>IF($B88="","",IF($Q88,$T88*Premissas!$D$13,J88))</f>
        <v/>
      </c>
      <c r="L88" s="28" t="str">
        <f>IF($B88="","",IF(Premissas!$D$14=0,0,M87*Mensal!G88/Mensal!G87))</f>
        <v/>
      </c>
      <c r="M88" s="28" t="str">
        <f>IF($B88="","",IF($Q88,$T88*Premissas!$D$14,L88))</f>
        <v/>
      </c>
      <c r="N88" s="28" t="str">
        <f>IF($B88="","",IF(Premissas!$D$15=0,0,O87*Mensal!H88/Mensal!H87))</f>
        <v/>
      </c>
      <c r="O88" s="28" t="str">
        <f>IF($B88="","",IF($Q88,$T88*Premissas!$D$15,N88))</f>
        <v/>
      </c>
      <c r="P88" s="28" t="str">
        <f t="shared" si="14"/>
        <v/>
      </c>
      <c r="Q88" s="14" t="str">
        <f>IF($B88="","",AND(Premissas!$E$19&gt;0,MOD($C88,MAX(Premissas!$E$19,1))=0))</f>
        <v/>
      </c>
      <c r="R88" s="28" t="str">
        <f>IF($B88="","",IF($Q88,ABS($P88*Premissas!$D$10-D88)+ABS($P88*Premissas!$D$11-F88)+ABS($P88*Premissas!$D$12-H88)+ABS($P88*Premissas!$D$13-J88)+ABS($P88*Premissas!$D$14-L88)+ABS($P88*Premissas!$D$15-N88),0))</f>
        <v/>
      </c>
      <c r="S88" s="29" t="str">
        <f>IF($B88="","",R88*Premissas!$D$20)</f>
        <v/>
      </c>
      <c r="T88" s="31" t="str">
        <f t="shared" si="15"/>
        <v/>
      </c>
      <c r="U88" s="12" t="str">
        <f t="shared" si="16"/>
        <v/>
      </c>
      <c r="V88" s="28" t="str">
        <f>IF($B88="","",Premissas!$D$7*Mensal!$I88/Mensal!$I$6)</f>
        <v/>
      </c>
      <c r="W88" s="12" t="str">
        <f t="shared" si="17"/>
        <v/>
      </c>
      <c r="X88" s="28" t="str">
        <f>IF($B88="","",MAX($T$6:T88))</f>
        <v/>
      </c>
      <c r="Y88" s="12" t="str">
        <f t="shared" si="10"/>
        <v/>
      </c>
      <c r="Z88" s="1" t="str">
        <f t="shared" si="11"/>
        <v/>
      </c>
      <c r="AA88" s="30" t="e">
        <f t="shared" si="12"/>
        <v>#N/A</v>
      </c>
      <c r="AB88" s="30" t="e">
        <f t="shared" si="13"/>
        <v>#N/A</v>
      </c>
    </row>
    <row r="89" spans="2:28" x14ac:dyDescent="0.25">
      <c r="B89" s="25" t="str">
        <f>IF(Mensal!B89="","",Mensal!B89)</f>
        <v/>
      </c>
      <c r="C89" s="1" t="str">
        <f t="shared" si="9"/>
        <v/>
      </c>
      <c r="D89" s="28" t="str">
        <f>IF($B89="","",IF(Premissas!$D$10=0,0,E88*Mensal!C89/Mensal!C88))</f>
        <v/>
      </c>
      <c r="E89" s="28" t="str">
        <f>IF($B89="","",IF($Q89,$T89*Premissas!$D$10,D89))</f>
        <v/>
      </c>
      <c r="F89" s="28" t="str">
        <f>IF($B89="","",IF(Premissas!$D$11=0,0,G88*Mensal!D89/Mensal!D88))</f>
        <v/>
      </c>
      <c r="G89" s="28" t="str">
        <f>IF($B89="","",IF($Q89,$T89*Premissas!$D$11,F89))</f>
        <v/>
      </c>
      <c r="H89" s="28" t="str">
        <f>IF($B89="","",IF(Premissas!$D$12=0,0,I88*Mensal!E89/Mensal!E88))</f>
        <v/>
      </c>
      <c r="I89" s="28" t="str">
        <f>IF($B89="","",IF($Q89,$T89*Premissas!$D$12,H89))</f>
        <v/>
      </c>
      <c r="J89" s="28" t="str">
        <f>IF($B89="","",IF(Premissas!$D$13=0,0,K88*Mensal!F89/Mensal!F88))</f>
        <v/>
      </c>
      <c r="K89" s="28" t="str">
        <f>IF($B89="","",IF($Q89,$T89*Premissas!$D$13,J89))</f>
        <v/>
      </c>
      <c r="L89" s="28" t="str">
        <f>IF($B89="","",IF(Premissas!$D$14=0,0,M88*Mensal!G89/Mensal!G88))</f>
        <v/>
      </c>
      <c r="M89" s="28" t="str">
        <f>IF($B89="","",IF($Q89,$T89*Premissas!$D$14,L89))</f>
        <v/>
      </c>
      <c r="N89" s="28" t="str">
        <f>IF($B89="","",IF(Premissas!$D$15=0,0,O88*Mensal!H89/Mensal!H88))</f>
        <v/>
      </c>
      <c r="O89" s="28" t="str">
        <f>IF($B89="","",IF($Q89,$T89*Premissas!$D$15,N89))</f>
        <v/>
      </c>
      <c r="P89" s="28" t="str">
        <f t="shared" si="14"/>
        <v/>
      </c>
      <c r="Q89" s="14" t="str">
        <f>IF($B89="","",AND(Premissas!$E$19&gt;0,MOD($C89,MAX(Premissas!$E$19,1))=0))</f>
        <v/>
      </c>
      <c r="R89" s="28" t="str">
        <f>IF($B89="","",IF($Q89,ABS($P89*Premissas!$D$10-D89)+ABS($P89*Premissas!$D$11-F89)+ABS($P89*Premissas!$D$12-H89)+ABS($P89*Premissas!$D$13-J89)+ABS($P89*Premissas!$D$14-L89)+ABS($P89*Premissas!$D$15-N89),0))</f>
        <v/>
      </c>
      <c r="S89" s="29" t="str">
        <f>IF($B89="","",R89*Premissas!$D$20)</f>
        <v/>
      </c>
      <c r="T89" s="31" t="str">
        <f t="shared" si="15"/>
        <v/>
      </c>
      <c r="U89" s="12" t="str">
        <f t="shared" si="16"/>
        <v/>
      </c>
      <c r="V89" s="28" t="str">
        <f>IF($B89="","",Premissas!$D$7*Mensal!$I89/Mensal!$I$6)</f>
        <v/>
      </c>
      <c r="W89" s="12" t="str">
        <f t="shared" si="17"/>
        <v/>
      </c>
      <c r="X89" s="28" t="str">
        <f>IF($B89="","",MAX($T$6:T89))</f>
        <v/>
      </c>
      <c r="Y89" s="12" t="str">
        <f t="shared" si="10"/>
        <v/>
      </c>
      <c r="Z89" s="1" t="str">
        <f t="shared" si="11"/>
        <v/>
      </c>
      <c r="AA89" s="30" t="e">
        <f t="shared" si="12"/>
        <v>#N/A</v>
      </c>
      <c r="AB89" s="30" t="e">
        <f t="shared" si="13"/>
        <v>#N/A</v>
      </c>
    </row>
    <row r="90" spans="2:28" x14ac:dyDescent="0.25">
      <c r="B90" s="25" t="str">
        <f>IF(Mensal!B90="","",Mensal!B90)</f>
        <v/>
      </c>
      <c r="C90" s="1" t="str">
        <f t="shared" si="9"/>
        <v/>
      </c>
      <c r="D90" s="28" t="str">
        <f>IF($B90="","",IF(Premissas!$D$10=0,0,E89*Mensal!C90/Mensal!C89))</f>
        <v/>
      </c>
      <c r="E90" s="28" t="str">
        <f>IF($B90="","",IF($Q90,$T90*Premissas!$D$10,D90))</f>
        <v/>
      </c>
      <c r="F90" s="28" t="str">
        <f>IF($B90="","",IF(Premissas!$D$11=0,0,G89*Mensal!D90/Mensal!D89))</f>
        <v/>
      </c>
      <c r="G90" s="28" t="str">
        <f>IF($B90="","",IF($Q90,$T90*Premissas!$D$11,F90))</f>
        <v/>
      </c>
      <c r="H90" s="28" t="str">
        <f>IF($B90="","",IF(Premissas!$D$12=0,0,I89*Mensal!E90/Mensal!E89))</f>
        <v/>
      </c>
      <c r="I90" s="28" t="str">
        <f>IF($B90="","",IF($Q90,$T90*Premissas!$D$12,H90))</f>
        <v/>
      </c>
      <c r="J90" s="28" t="str">
        <f>IF($B90="","",IF(Premissas!$D$13=0,0,K89*Mensal!F90/Mensal!F89))</f>
        <v/>
      </c>
      <c r="K90" s="28" t="str">
        <f>IF($B90="","",IF($Q90,$T90*Premissas!$D$13,J90))</f>
        <v/>
      </c>
      <c r="L90" s="28" t="str">
        <f>IF($B90="","",IF(Premissas!$D$14=0,0,M89*Mensal!G90/Mensal!G89))</f>
        <v/>
      </c>
      <c r="M90" s="28" t="str">
        <f>IF($B90="","",IF($Q90,$T90*Premissas!$D$14,L90))</f>
        <v/>
      </c>
      <c r="N90" s="28" t="str">
        <f>IF($B90="","",IF(Premissas!$D$15=0,0,O89*Mensal!H90/Mensal!H89))</f>
        <v/>
      </c>
      <c r="O90" s="28" t="str">
        <f>IF($B90="","",IF($Q90,$T90*Premissas!$D$15,N90))</f>
        <v/>
      </c>
      <c r="P90" s="28" t="str">
        <f t="shared" si="14"/>
        <v/>
      </c>
      <c r="Q90" s="14" t="str">
        <f>IF($B90="","",AND(Premissas!$E$19&gt;0,MOD($C90,MAX(Premissas!$E$19,1))=0))</f>
        <v/>
      </c>
      <c r="R90" s="28" t="str">
        <f>IF($B90="","",IF($Q90,ABS($P90*Premissas!$D$10-D90)+ABS($P90*Premissas!$D$11-F90)+ABS($P90*Premissas!$D$12-H90)+ABS($P90*Premissas!$D$13-J90)+ABS($P90*Premissas!$D$14-L90)+ABS($P90*Premissas!$D$15-N90),0))</f>
        <v/>
      </c>
      <c r="S90" s="29" t="str">
        <f>IF($B90="","",R90*Premissas!$D$20)</f>
        <v/>
      </c>
      <c r="T90" s="31" t="str">
        <f t="shared" si="15"/>
        <v/>
      </c>
      <c r="U90" s="12" t="str">
        <f t="shared" si="16"/>
        <v/>
      </c>
      <c r="V90" s="28" t="str">
        <f>IF($B90="","",Premissas!$D$7*Mensal!$I90/Mensal!$I$6)</f>
        <v/>
      </c>
      <c r="W90" s="12" t="str">
        <f t="shared" si="17"/>
        <v/>
      </c>
      <c r="X90" s="28" t="str">
        <f>IF($B90="","",MAX($T$6:T90))</f>
        <v/>
      </c>
      <c r="Y90" s="12" t="str">
        <f t="shared" si="10"/>
        <v/>
      </c>
      <c r="Z90" s="1" t="str">
        <f t="shared" si="11"/>
        <v/>
      </c>
      <c r="AA90" s="30" t="e">
        <f t="shared" si="12"/>
        <v>#N/A</v>
      </c>
      <c r="AB90" s="30" t="e">
        <f t="shared" si="13"/>
        <v>#N/A</v>
      </c>
    </row>
    <row r="91" spans="2:28" x14ac:dyDescent="0.25">
      <c r="B91" s="25" t="str">
        <f>IF(Mensal!B91="","",Mensal!B91)</f>
        <v/>
      </c>
      <c r="C91" s="1" t="str">
        <f t="shared" si="9"/>
        <v/>
      </c>
      <c r="D91" s="28" t="str">
        <f>IF($B91="","",IF(Premissas!$D$10=0,0,E90*Mensal!C91/Mensal!C90))</f>
        <v/>
      </c>
      <c r="E91" s="28" t="str">
        <f>IF($B91="","",IF($Q91,$T91*Premissas!$D$10,D91))</f>
        <v/>
      </c>
      <c r="F91" s="28" t="str">
        <f>IF($B91="","",IF(Premissas!$D$11=0,0,G90*Mensal!D91/Mensal!D90))</f>
        <v/>
      </c>
      <c r="G91" s="28" t="str">
        <f>IF($B91="","",IF($Q91,$T91*Premissas!$D$11,F91))</f>
        <v/>
      </c>
      <c r="H91" s="28" t="str">
        <f>IF($B91="","",IF(Premissas!$D$12=0,0,I90*Mensal!E91/Mensal!E90))</f>
        <v/>
      </c>
      <c r="I91" s="28" t="str">
        <f>IF($B91="","",IF($Q91,$T91*Premissas!$D$12,H91))</f>
        <v/>
      </c>
      <c r="J91" s="28" t="str">
        <f>IF($B91="","",IF(Premissas!$D$13=0,0,K90*Mensal!F91/Mensal!F90))</f>
        <v/>
      </c>
      <c r="K91" s="28" t="str">
        <f>IF($B91="","",IF($Q91,$T91*Premissas!$D$13,J91))</f>
        <v/>
      </c>
      <c r="L91" s="28" t="str">
        <f>IF($B91="","",IF(Premissas!$D$14=0,0,M90*Mensal!G91/Mensal!G90))</f>
        <v/>
      </c>
      <c r="M91" s="28" t="str">
        <f>IF($B91="","",IF($Q91,$T91*Premissas!$D$14,L91))</f>
        <v/>
      </c>
      <c r="N91" s="28" t="str">
        <f>IF($B91="","",IF(Premissas!$D$15=0,0,O90*Mensal!H91/Mensal!H90))</f>
        <v/>
      </c>
      <c r="O91" s="28" t="str">
        <f>IF($B91="","",IF($Q91,$T91*Premissas!$D$15,N91))</f>
        <v/>
      </c>
      <c r="P91" s="28" t="str">
        <f t="shared" si="14"/>
        <v/>
      </c>
      <c r="Q91" s="14" t="str">
        <f>IF($B91="","",AND(Premissas!$E$19&gt;0,MOD($C91,MAX(Premissas!$E$19,1))=0))</f>
        <v/>
      </c>
      <c r="R91" s="28" t="str">
        <f>IF($B91="","",IF($Q91,ABS($P91*Premissas!$D$10-D91)+ABS($P91*Premissas!$D$11-F91)+ABS($P91*Premissas!$D$12-H91)+ABS($P91*Premissas!$D$13-J91)+ABS($P91*Premissas!$D$14-L91)+ABS($P91*Premissas!$D$15-N91),0))</f>
        <v/>
      </c>
      <c r="S91" s="29" t="str">
        <f>IF($B91="","",R91*Premissas!$D$20)</f>
        <v/>
      </c>
      <c r="T91" s="31" t="str">
        <f t="shared" si="15"/>
        <v/>
      </c>
      <c r="U91" s="12" t="str">
        <f t="shared" si="16"/>
        <v/>
      </c>
      <c r="V91" s="28" t="str">
        <f>IF($B91="","",Premissas!$D$7*Mensal!$I91/Mensal!$I$6)</f>
        <v/>
      </c>
      <c r="W91" s="12" t="str">
        <f t="shared" si="17"/>
        <v/>
      </c>
      <c r="X91" s="28" t="str">
        <f>IF($B91="","",MAX($T$6:T91))</f>
        <v/>
      </c>
      <c r="Y91" s="12" t="str">
        <f t="shared" si="10"/>
        <v/>
      </c>
      <c r="Z91" s="1" t="str">
        <f t="shared" si="11"/>
        <v/>
      </c>
      <c r="AA91" s="30" t="e">
        <f t="shared" si="12"/>
        <v>#N/A</v>
      </c>
      <c r="AB91" s="30" t="e">
        <f t="shared" si="13"/>
        <v>#N/A</v>
      </c>
    </row>
    <row r="92" spans="2:28" x14ac:dyDescent="0.25">
      <c r="B92" s="25" t="str">
        <f>IF(Mensal!B92="","",Mensal!B92)</f>
        <v/>
      </c>
      <c r="C92" s="1" t="str">
        <f t="shared" si="9"/>
        <v/>
      </c>
      <c r="D92" s="28" t="str">
        <f>IF($B92="","",IF(Premissas!$D$10=0,0,E91*Mensal!C92/Mensal!C91))</f>
        <v/>
      </c>
      <c r="E92" s="28" t="str">
        <f>IF($B92="","",IF($Q92,$T92*Premissas!$D$10,D92))</f>
        <v/>
      </c>
      <c r="F92" s="28" t="str">
        <f>IF($B92="","",IF(Premissas!$D$11=0,0,G91*Mensal!D92/Mensal!D91))</f>
        <v/>
      </c>
      <c r="G92" s="28" t="str">
        <f>IF($B92="","",IF($Q92,$T92*Premissas!$D$11,F92))</f>
        <v/>
      </c>
      <c r="H92" s="28" t="str">
        <f>IF($B92="","",IF(Premissas!$D$12=0,0,I91*Mensal!E92/Mensal!E91))</f>
        <v/>
      </c>
      <c r="I92" s="28" t="str">
        <f>IF($B92="","",IF($Q92,$T92*Premissas!$D$12,H92))</f>
        <v/>
      </c>
      <c r="J92" s="28" t="str">
        <f>IF($B92="","",IF(Premissas!$D$13=0,0,K91*Mensal!F92/Mensal!F91))</f>
        <v/>
      </c>
      <c r="K92" s="28" t="str">
        <f>IF($B92="","",IF($Q92,$T92*Premissas!$D$13,J92))</f>
        <v/>
      </c>
      <c r="L92" s="28" t="str">
        <f>IF($B92="","",IF(Premissas!$D$14=0,0,M91*Mensal!G92/Mensal!G91))</f>
        <v/>
      </c>
      <c r="M92" s="28" t="str">
        <f>IF($B92="","",IF($Q92,$T92*Premissas!$D$14,L92))</f>
        <v/>
      </c>
      <c r="N92" s="28" t="str">
        <f>IF($B92="","",IF(Premissas!$D$15=0,0,O91*Mensal!H92/Mensal!H91))</f>
        <v/>
      </c>
      <c r="O92" s="28" t="str">
        <f>IF($B92="","",IF($Q92,$T92*Premissas!$D$15,N92))</f>
        <v/>
      </c>
      <c r="P92" s="28" t="str">
        <f t="shared" si="14"/>
        <v/>
      </c>
      <c r="Q92" s="14" t="str">
        <f>IF($B92="","",AND(Premissas!$E$19&gt;0,MOD($C92,MAX(Premissas!$E$19,1))=0))</f>
        <v/>
      </c>
      <c r="R92" s="28" t="str">
        <f>IF($B92="","",IF($Q92,ABS($P92*Premissas!$D$10-D92)+ABS($P92*Premissas!$D$11-F92)+ABS($P92*Premissas!$D$12-H92)+ABS($P92*Premissas!$D$13-J92)+ABS($P92*Premissas!$D$14-L92)+ABS($P92*Premissas!$D$15-N92),0))</f>
        <v/>
      </c>
      <c r="S92" s="29" t="str">
        <f>IF($B92="","",R92*Premissas!$D$20)</f>
        <v/>
      </c>
      <c r="T92" s="31" t="str">
        <f t="shared" si="15"/>
        <v/>
      </c>
      <c r="U92" s="12" t="str">
        <f t="shared" si="16"/>
        <v/>
      </c>
      <c r="V92" s="28" t="str">
        <f>IF($B92="","",Premissas!$D$7*Mensal!$I92/Mensal!$I$6)</f>
        <v/>
      </c>
      <c r="W92" s="12" t="str">
        <f t="shared" si="17"/>
        <v/>
      </c>
      <c r="X92" s="28" t="str">
        <f>IF($B92="","",MAX($T$6:T92))</f>
        <v/>
      </c>
      <c r="Y92" s="12" t="str">
        <f t="shared" si="10"/>
        <v/>
      </c>
      <c r="Z92" s="1" t="str">
        <f t="shared" si="11"/>
        <v/>
      </c>
      <c r="AA92" s="30" t="e">
        <f t="shared" si="12"/>
        <v>#N/A</v>
      </c>
      <c r="AB92" s="30" t="e">
        <f t="shared" si="13"/>
        <v>#N/A</v>
      </c>
    </row>
    <row r="93" spans="2:28" x14ac:dyDescent="0.25">
      <c r="B93" s="25" t="str">
        <f>IF(Mensal!B93="","",Mensal!B93)</f>
        <v/>
      </c>
      <c r="C93" s="1" t="str">
        <f t="shared" si="9"/>
        <v/>
      </c>
      <c r="D93" s="28" t="str">
        <f>IF($B93="","",IF(Premissas!$D$10=0,0,E92*Mensal!C93/Mensal!C92))</f>
        <v/>
      </c>
      <c r="E93" s="28" t="str">
        <f>IF($B93="","",IF($Q93,$T93*Premissas!$D$10,D93))</f>
        <v/>
      </c>
      <c r="F93" s="28" t="str">
        <f>IF($B93="","",IF(Premissas!$D$11=0,0,G92*Mensal!D93/Mensal!D92))</f>
        <v/>
      </c>
      <c r="G93" s="28" t="str">
        <f>IF($B93="","",IF($Q93,$T93*Premissas!$D$11,F93))</f>
        <v/>
      </c>
      <c r="H93" s="28" t="str">
        <f>IF($B93="","",IF(Premissas!$D$12=0,0,I92*Mensal!E93/Mensal!E92))</f>
        <v/>
      </c>
      <c r="I93" s="28" t="str">
        <f>IF($B93="","",IF($Q93,$T93*Premissas!$D$12,H93))</f>
        <v/>
      </c>
      <c r="J93" s="28" t="str">
        <f>IF($B93="","",IF(Premissas!$D$13=0,0,K92*Mensal!F93/Mensal!F92))</f>
        <v/>
      </c>
      <c r="K93" s="28" t="str">
        <f>IF($B93="","",IF($Q93,$T93*Premissas!$D$13,J93))</f>
        <v/>
      </c>
      <c r="L93" s="28" t="str">
        <f>IF($B93="","",IF(Premissas!$D$14=0,0,M92*Mensal!G93/Mensal!G92))</f>
        <v/>
      </c>
      <c r="M93" s="28" t="str">
        <f>IF($B93="","",IF($Q93,$T93*Premissas!$D$14,L93))</f>
        <v/>
      </c>
      <c r="N93" s="28" t="str">
        <f>IF($B93="","",IF(Premissas!$D$15=0,0,O92*Mensal!H93/Mensal!H92))</f>
        <v/>
      </c>
      <c r="O93" s="28" t="str">
        <f>IF($B93="","",IF($Q93,$T93*Premissas!$D$15,N93))</f>
        <v/>
      </c>
      <c r="P93" s="28" t="str">
        <f t="shared" si="14"/>
        <v/>
      </c>
      <c r="Q93" s="14" t="str">
        <f>IF($B93="","",AND(Premissas!$E$19&gt;0,MOD($C93,MAX(Premissas!$E$19,1))=0))</f>
        <v/>
      </c>
      <c r="R93" s="28" t="str">
        <f>IF($B93="","",IF($Q93,ABS($P93*Premissas!$D$10-D93)+ABS($P93*Premissas!$D$11-F93)+ABS($P93*Premissas!$D$12-H93)+ABS($P93*Premissas!$D$13-J93)+ABS($P93*Premissas!$D$14-L93)+ABS($P93*Premissas!$D$15-N93),0))</f>
        <v/>
      </c>
      <c r="S93" s="29" t="str">
        <f>IF($B93="","",R93*Premissas!$D$20)</f>
        <v/>
      </c>
      <c r="T93" s="31" t="str">
        <f t="shared" si="15"/>
        <v/>
      </c>
      <c r="U93" s="12" t="str">
        <f t="shared" si="16"/>
        <v/>
      </c>
      <c r="V93" s="28" t="str">
        <f>IF($B93="","",Premissas!$D$7*Mensal!$I93/Mensal!$I$6)</f>
        <v/>
      </c>
      <c r="W93" s="12" t="str">
        <f t="shared" si="17"/>
        <v/>
      </c>
      <c r="X93" s="28" t="str">
        <f>IF($B93="","",MAX($T$6:T93))</f>
        <v/>
      </c>
      <c r="Y93" s="12" t="str">
        <f t="shared" si="10"/>
        <v/>
      </c>
      <c r="Z93" s="1" t="str">
        <f t="shared" si="11"/>
        <v/>
      </c>
      <c r="AA93" s="30" t="e">
        <f t="shared" si="12"/>
        <v>#N/A</v>
      </c>
      <c r="AB93" s="30" t="e">
        <f t="shared" si="13"/>
        <v>#N/A</v>
      </c>
    </row>
    <row r="94" spans="2:28" x14ac:dyDescent="0.25">
      <c r="B94" s="25" t="str">
        <f>IF(Mensal!B94="","",Mensal!B94)</f>
        <v/>
      </c>
      <c r="C94" s="1" t="str">
        <f t="shared" si="9"/>
        <v/>
      </c>
      <c r="D94" s="28" t="str">
        <f>IF($B94="","",IF(Premissas!$D$10=0,0,E93*Mensal!C94/Mensal!C93))</f>
        <v/>
      </c>
      <c r="E94" s="28" t="str">
        <f>IF($B94="","",IF($Q94,$T94*Premissas!$D$10,D94))</f>
        <v/>
      </c>
      <c r="F94" s="28" t="str">
        <f>IF($B94="","",IF(Premissas!$D$11=0,0,G93*Mensal!D94/Mensal!D93))</f>
        <v/>
      </c>
      <c r="G94" s="28" t="str">
        <f>IF($B94="","",IF($Q94,$T94*Premissas!$D$11,F94))</f>
        <v/>
      </c>
      <c r="H94" s="28" t="str">
        <f>IF($B94="","",IF(Premissas!$D$12=0,0,I93*Mensal!E94/Mensal!E93))</f>
        <v/>
      </c>
      <c r="I94" s="28" t="str">
        <f>IF($B94="","",IF($Q94,$T94*Premissas!$D$12,H94))</f>
        <v/>
      </c>
      <c r="J94" s="28" t="str">
        <f>IF($B94="","",IF(Premissas!$D$13=0,0,K93*Mensal!F94/Mensal!F93))</f>
        <v/>
      </c>
      <c r="K94" s="28" t="str">
        <f>IF($B94="","",IF($Q94,$T94*Premissas!$D$13,J94))</f>
        <v/>
      </c>
      <c r="L94" s="28" t="str">
        <f>IF($B94="","",IF(Premissas!$D$14=0,0,M93*Mensal!G94/Mensal!G93))</f>
        <v/>
      </c>
      <c r="M94" s="28" t="str">
        <f>IF($B94="","",IF($Q94,$T94*Premissas!$D$14,L94))</f>
        <v/>
      </c>
      <c r="N94" s="28" t="str">
        <f>IF($B94="","",IF(Premissas!$D$15=0,0,O93*Mensal!H94/Mensal!H93))</f>
        <v/>
      </c>
      <c r="O94" s="28" t="str">
        <f>IF($B94="","",IF($Q94,$T94*Premissas!$D$15,N94))</f>
        <v/>
      </c>
      <c r="P94" s="28" t="str">
        <f t="shared" si="14"/>
        <v/>
      </c>
      <c r="Q94" s="14" t="str">
        <f>IF($B94="","",AND(Premissas!$E$19&gt;0,MOD($C94,MAX(Premissas!$E$19,1))=0))</f>
        <v/>
      </c>
      <c r="R94" s="28" t="str">
        <f>IF($B94="","",IF($Q94,ABS($P94*Premissas!$D$10-D94)+ABS($P94*Premissas!$D$11-F94)+ABS($P94*Premissas!$D$12-H94)+ABS($P94*Premissas!$D$13-J94)+ABS($P94*Premissas!$D$14-L94)+ABS($P94*Premissas!$D$15-N94),0))</f>
        <v/>
      </c>
      <c r="S94" s="29" t="str">
        <f>IF($B94="","",R94*Premissas!$D$20)</f>
        <v/>
      </c>
      <c r="T94" s="31" t="str">
        <f t="shared" si="15"/>
        <v/>
      </c>
      <c r="U94" s="12" t="str">
        <f t="shared" si="16"/>
        <v/>
      </c>
      <c r="V94" s="28" t="str">
        <f>IF($B94="","",Premissas!$D$7*Mensal!$I94/Mensal!$I$6)</f>
        <v/>
      </c>
      <c r="W94" s="12" t="str">
        <f t="shared" si="17"/>
        <v/>
      </c>
      <c r="X94" s="28" t="str">
        <f>IF($B94="","",MAX($T$6:T94))</f>
        <v/>
      </c>
      <c r="Y94" s="12" t="str">
        <f t="shared" si="10"/>
        <v/>
      </c>
      <c r="Z94" s="1" t="str">
        <f t="shared" si="11"/>
        <v/>
      </c>
      <c r="AA94" s="30" t="e">
        <f t="shared" si="12"/>
        <v>#N/A</v>
      </c>
      <c r="AB94" s="30" t="e">
        <f t="shared" si="13"/>
        <v>#N/A</v>
      </c>
    </row>
    <row r="95" spans="2:28" x14ac:dyDescent="0.25">
      <c r="B95" s="25" t="str">
        <f>IF(Mensal!B95="","",Mensal!B95)</f>
        <v/>
      </c>
      <c r="C95" s="1" t="str">
        <f t="shared" si="9"/>
        <v/>
      </c>
      <c r="D95" s="28" t="str">
        <f>IF($B95="","",IF(Premissas!$D$10=0,0,E94*Mensal!C95/Mensal!C94))</f>
        <v/>
      </c>
      <c r="E95" s="28" t="str">
        <f>IF($B95="","",IF($Q95,$T95*Premissas!$D$10,D95))</f>
        <v/>
      </c>
      <c r="F95" s="28" t="str">
        <f>IF($B95="","",IF(Premissas!$D$11=0,0,G94*Mensal!D95/Mensal!D94))</f>
        <v/>
      </c>
      <c r="G95" s="28" t="str">
        <f>IF($B95="","",IF($Q95,$T95*Premissas!$D$11,F95))</f>
        <v/>
      </c>
      <c r="H95" s="28" t="str">
        <f>IF($B95="","",IF(Premissas!$D$12=0,0,I94*Mensal!E95/Mensal!E94))</f>
        <v/>
      </c>
      <c r="I95" s="28" t="str">
        <f>IF($B95="","",IF($Q95,$T95*Premissas!$D$12,H95))</f>
        <v/>
      </c>
      <c r="J95" s="28" t="str">
        <f>IF($B95="","",IF(Premissas!$D$13=0,0,K94*Mensal!F95/Mensal!F94))</f>
        <v/>
      </c>
      <c r="K95" s="28" t="str">
        <f>IF($B95="","",IF($Q95,$T95*Premissas!$D$13,J95))</f>
        <v/>
      </c>
      <c r="L95" s="28" t="str">
        <f>IF($B95="","",IF(Premissas!$D$14=0,0,M94*Mensal!G95/Mensal!G94))</f>
        <v/>
      </c>
      <c r="M95" s="28" t="str">
        <f>IF($B95="","",IF($Q95,$T95*Premissas!$D$14,L95))</f>
        <v/>
      </c>
      <c r="N95" s="28" t="str">
        <f>IF($B95="","",IF(Premissas!$D$15=0,0,O94*Mensal!H95/Mensal!H94))</f>
        <v/>
      </c>
      <c r="O95" s="28" t="str">
        <f>IF($B95="","",IF($Q95,$T95*Premissas!$D$15,N95))</f>
        <v/>
      </c>
      <c r="P95" s="28" t="str">
        <f t="shared" si="14"/>
        <v/>
      </c>
      <c r="Q95" s="14" t="str">
        <f>IF($B95="","",AND(Premissas!$E$19&gt;0,MOD($C95,MAX(Premissas!$E$19,1))=0))</f>
        <v/>
      </c>
      <c r="R95" s="28" t="str">
        <f>IF($B95="","",IF($Q95,ABS($P95*Premissas!$D$10-D95)+ABS($P95*Premissas!$D$11-F95)+ABS($P95*Premissas!$D$12-H95)+ABS($P95*Premissas!$D$13-J95)+ABS($P95*Premissas!$D$14-L95)+ABS($P95*Premissas!$D$15-N95),0))</f>
        <v/>
      </c>
      <c r="S95" s="29" t="str">
        <f>IF($B95="","",R95*Premissas!$D$20)</f>
        <v/>
      </c>
      <c r="T95" s="31" t="str">
        <f t="shared" si="15"/>
        <v/>
      </c>
      <c r="U95" s="12" t="str">
        <f t="shared" si="16"/>
        <v/>
      </c>
      <c r="V95" s="28" t="str">
        <f>IF($B95="","",Premissas!$D$7*Mensal!$I95/Mensal!$I$6)</f>
        <v/>
      </c>
      <c r="W95" s="12" t="str">
        <f t="shared" si="17"/>
        <v/>
      </c>
      <c r="X95" s="28" t="str">
        <f>IF($B95="","",MAX($T$6:T95))</f>
        <v/>
      </c>
      <c r="Y95" s="12" t="str">
        <f t="shared" si="10"/>
        <v/>
      </c>
      <c r="Z95" s="1" t="str">
        <f t="shared" si="11"/>
        <v/>
      </c>
      <c r="AA95" s="30" t="e">
        <f t="shared" si="12"/>
        <v>#N/A</v>
      </c>
      <c r="AB95" s="30" t="e">
        <f t="shared" si="13"/>
        <v>#N/A</v>
      </c>
    </row>
    <row r="96" spans="2:28" x14ac:dyDescent="0.25">
      <c r="B96" s="25" t="str">
        <f>IF(Mensal!B96="","",Mensal!B96)</f>
        <v/>
      </c>
      <c r="C96" s="1" t="str">
        <f t="shared" si="9"/>
        <v/>
      </c>
      <c r="D96" s="28" t="str">
        <f>IF($B96="","",IF(Premissas!$D$10=0,0,E95*Mensal!C96/Mensal!C95))</f>
        <v/>
      </c>
      <c r="E96" s="28" t="str">
        <f>IF($B96="","",IF($Q96,$T96*Premissas!$D$10,D96))</f>
        <v/>
      </c>
      <c r="F96" s="28" t="str">
        <f>IF($B96="","",IF(Premissas!$D$11=0,0,G95*Mensal!D96/Mensal!D95))</f>
        <v/>
      </c>
      <c r="G96" s="28" t="str">
        <f>IF($B96="","",IF($Q96,$T96*Premissas!$D$11,F96))</f>
        <v/>
      </c>
      <c r="H96" s="28" t="str">
        <f>IF($B96="","",IF(Premissas!$D$12=0,0,I95*Mensal!E96/Mensal!E95))</f>
        <v/>
      </c>
      <c r="I96" s="28" t="str">
        <f>IF($B96="","",IF($Q96,$T96*Premissas!$D$12,H96))</f>
        <v/>
      </c>
      <c r="J96" s="28" t="str">
        <f>IF($B96="","",IF(Premissas!$D$13=0,0,K95*Mensal!F96/Mensal!F95))</f>
        <v/>
      </c>
      <c r="K96" s="28" t="str">
        <f>IF($B96="","",IF($Q96,$T96*Premissas!$D$13,J96))</f>
        <v/>
      </c>
      <c r="L96" s="28" t="str">
        <f>IF($B96="","",IF(Premissas!$D$14=0,0,M95*Mensal!G96/Mensal!G95))</f>
        <v/>
      </c>
      <c r="M96" s="28" t="str">
        <f>IF($B96="","",IF($Q96,$T96*Premissas!$D$14,L96))</f>
        <v/>
      </c>
      <c r="N96" s="28" t="str">
        <f>IF($B96="","",IF(Premissas!$D$15=0,0,O95*Mensal!H96/Mensal!H95))</f>
        <v/>
      </c>
      <c r="O96" s="28" t="str">
        <f>IF($B96="","",IF($Q96,$T96*Premissas!$D$15,N96))</f>
        <v/>
      </c>
      <c r="P96" s="28" t="str">
        <f t="shared" si="14"/>
        <v/>
      </c>
      <c r="Q96" s="14" t="str">
        <f>IF($B96="","",AND(Premissas!$E$19&gt;0,MOD($C96,MAX(Premissas!$E$19,1))=0))</f>
        <v/>
      </c>
      <c r="R96" s="28" t="str">
        <f>IF($B96="","",IF($Q96,ABS($P96*Premissas!$D$10-D96)+ABS($P96*Premissas!$D$11-F96)+ABS($P96*Premissas!$D$12-H96)+ABS($P96*Premissas!$D$13-J96)+ABS($P96*Premissas!$D$14-L96)+ABS($P96*Premissas!$D$15-N96),0))</f>
        <v/>
      </c>
      <c r="S96" s="29" t="str">
        <f>IF($B96="","",R96*Premissas!$D$20)</f>
        <v/>
      </c>
      <c r="T96" s="31" t="str">
        <f t="shared" si="15"/>
        <v/>
      </c>
      <c r="U96" s="12" t="str">
        <f t="shared" si="16"/>
        <v/>
      </c>
      <c r="V96" s="28" t="str">
        <f>IF($B96="","",Premissas!$D$7*Mensal!$I96/Mensal!$I$6)</f>
        <v/>
      </c>
      <c r="W96" s="12" t="str">
        <f t="shared" si="17"/>
        <v/>
      </c>
      <c r="X96" s="28" t="str">
        <f>IF($B96="","",MAX($T$6:T96))</f>
        <v/>
      </c>
      <c r="Y96" s="12" t="str">
        <f t="shared" si="10"/>
        <v/>
      </c>
      <c r="Z96" s="1" t="str">
        <f t="shared" si="11"/>
        <v/>
      </c>
      <c r="AA96" s="30" t="e">
        <f t="shared" si="12"/>
        <v>#N/A</v>
      </c>
      <c r="AB96" s="30" t="e">
        <f t="shared" si="13"/>
        <v>#N/A</v>
      </c>
    </row>
    <row r="97" spans="2:28" x14ac:dyDescent="0.25">
      <c r="B97" s="25" t="str">
        <f>IF(Mensal!B97="","",Mensal!B97)</f>
        <v/>
      </c>
      <c r="C97" s="1" t="str">
        <f t="shared" si="9"/>
        <v/>
      </c>
      <c r="D97" s="28" t="str">
        <f>IF($B97="","",IF(Premissas!$D$10=0,0,E96*Mensal!C97/Mensal!C96))</f>
        <v/>
      </c>
      <c r="E97" s="28" t="str">
        <f>IF($B97="","",IF($Q97,$T97*Premissas!$D$10,D97))</f>
        <v/>
      </c>
      <c r="F97" s="28" t="str">
        <f>IF($B97="","",IF(Premissas!$D$11=0,0,G96*Mensal!D97/Mensal!D96))</f>
        <v/>
      </c>
      <c r="G97" s="28" t="str">
        <f>IF($B97="","",IF($Q97,$T97*Premissas!$D$11,F97))</f>
        <v/>
      </c>
      <c r="H97" s="28" t="str">
        <f>IF($B97="","",IF(Premissas!$D$12=0,0,I96*Mensal!E97/Mensal!E96))</f>
        <v/>
      </c>
      <c r="I97" s="28" t="str">
        <f>IF($B97="","",IF($Q97,$T97*Premissas!$D$12,H97))</f>
        <v/>
      </c>
      <c r="J97" s="28" t="str">
        <f>IF($B97="","",IF(Premissas!$D$13=0,0,K96*Mensal!F97/Mensal!F96))</f>
        <v/>
      </c>
      <c r="K97" s="28" t="str">
        <f>IF($B97="","",IF($Q97,$T97*Premissas!$D$13,J97))</f>
        <v/>
      </c>
      <c r="L97" s="28" t="str">
        <f>IF($B97="","",IF(Premissas!$D$14=0,0,M96*Mensal!G97/Mensal!G96))</f>
        <v/>
      </c>
      <c r="M97" s="28" t="str">
        <f>IF($B97="","",IF($Q97,$T97*Premissas!$D$14,L97))</f>
        <v/>
      </c>
      <c r="N97" s="28" t="str">
        <f>IF($B97="","",IF(Premissas!$D$15=0,0,O96*Mensal!H97/Mensal!H96))</f>
        <v/>
      </c>
      <c r="O97" s="28" t="str">
        <f>IF($B97="","",IF($Q97,$T97*Premissas!$D$15,N97))</f>
        <v/>
      </c>
      <c r="P97" s="28" t="str">
        <f t="shared" si="14"/>
        <v/>
      </c>
      <c r="Q97" s="14" t="str">
        <f>IF($B97="","",AND(Premissas!$E$19&gt;0,MOD($C97,MAX(Premissas!$E$19,1))=0))</f>
        <v/>
      </c>
      <c r="R97" s="28" t="str">
        <f>IF($B97="","",IF($Q97,ABS($P97*Premissas!$D$10-D97)+ABS($P97*Premissas!$D$11-F97)+ABS($P97*Premissas!$D$12-H97)+ABS($P97*Premissas!$D$13-J97)+ABS($P97*Premissas!$D$14-L97)+ABS($P97*Premissas!$D$15-N97),0))</f>
        <v/>
      </c>
      <c r="S97" s="29" t="str">
        <f>IF($B97="","",R97*Premissas!$D$20)</f>
        <v/>
      </c>
      <c r="T97" s="31" t="str">
        <f t="shared" si="15"/>
        <v/>
      </c>
      <c r="U97" s="12" t="str">
        <f t="shared" si="16"/>
        <v/>
      </c>
      <c r="V97" s="28" t="str">
        <f>IF($B97="","",Premissas!$D$7*Mensal!$I97/Mensal!$I$6)</f>
        <v/>
      </c>
      <c r="W97" s="12" t="str">
        <f t="shared" si="17"/>
        <v/>
      </c>
      <c r="X97" s="28" t="str">
        <f>IF($B97="","",MAX($T$6:T97))</f>
        <v/>
      </c>
      <c r="Y97" s="12" t="str">
        <f t="shared" si="10"/>
        <v/>
      </c>
      <c r="Z97" s="1" t="str">
        <f t="shared" si="11"/>
        <v/>
      </c>
      <c r="AA97" s="30" t="e">
        <f t="shared" si="12"/>
        <v>#N/A</v>
      </c>
      <c r="AB97" s="30" t="e">
        <f t="shared" si="13"/>
        <v>#N/A</v>
      </c>
    </row>
    <row r="98" spans="2:28" x14ac:dyDescent="0.25">
      <c r="B98" s="25" t="str">
        <f>IF(Mensal!B98="","",Mensal!B98)</f>
        <v/>
      </c>
      <c r="C98" s="1" t="str">
        <f t="shared" si="9"/>
        <v/>
      </c>
      <c r="D98" s="28" t="str">
        <f>IF($B98="","",IF(Premissas!$D$10=0,0,E97*Mensal!C98/Mensal!C97))</f>
        <v/>
      </c>
      <c r="E98" s="28" t="str">
        <f>IF($B98="","",IF($Q98,$T98*Premissas!$D$10,D98))</f>
        <v/>
      </c>
      <c r="F98" s="28" t="str">
        <f>IF($B98="","",IF(Premissas!$D$11=0,0,G97*Mensal!D98/Mensal!D97))</f>
        <v/>
      </c>
      <c r="G98" s="28" t="str">
        <f>IF($B98="","",IF($Q98,$T98*Premissas!$D$11,F98))</f>
        <v/>
      </c>
      <c r="H98" s="28" t="str">
        <f>IF($B98="","",IF(Premissas!$D$12=0,0,I97*Mensal!E98/Mensal!E97))</f>
        <v/>
      </c>
      <c r="I98" s="28" t="str">
        <f>IF($B98="","",IF($Q98,$T98*Premissas!$D$12,H98))</f>
        <v/>
      </c>
      <c r="J98" s="28" t="str">
        <f>IF($B98="","",IF(Premissas!$D$13=0,0,K97*Mensal!F98/Mensal!F97))</f>
        <v/>
      </c>
      <c r="K98" s="28" t="str">
        <f>IF($B98="","",IF($Q98,$T98*Premissas!$D$13,J98))</f>
        <v/>
      </c>
      <c r="L98" s="28" t="str">
        <f>IF($B98="","",IF(Premissas!$D$14=0,0,M97*Mensal!G98/Mensal!G97))</f>
        <v/>
      </c>
      <c r="M98" s="28" t="str">
        <f>IF($B98="","",IF($Q98,$T98*Premissas!$D$14,L98))</f>
        <v/>
      </c>
      <c r="N98" s="28" t="str">
        <f>IF($B98="","",IF(Premissas!$D$15=0,0,O97*Mensal!H98/Mensal!H97))</f>
        <v/>
      </c>
      <c r="O98" s="28" t="str">
        <f>IF($B98="","",IF($Q98,$T98*Premissas!$D$15,N98))</f>
        <v/>
      </c>
      <c r="P98" s="28" t="str">
        <f t="shared" si="14"/>
        <v/>
      </c>
      <c r="Q98" s="14" t="str">
        <f>IF($B98="","",AND(Premissas!$E$19&gt;0,MOD($C98,MAX(Premissas!$E$19,1))=0))</f>
        <v/>
      </c>
      <c r="R98" s="28" t="str">
        <f>IF($B98="","",IF($Q98,ABS($P98*Premissas!$D$10-D98)+ABS($P98*Premissas!$D$11-F98)+ABS($P98*Premissas!$D$12-H98)+ABS($P98*Premissas!$D$13-J98)+ABS($P98*Premissas!$D$14-L98)+ABS($P98*Premissas!$D$15-N98),0))</f>
        <v/>
      </c>
      <c r="S98" s="29" t="str">
        <f>IF($B98="","",R98*Premissas!$D$20)</f>
        <v/>
      </c>
      <c r="T98" s="31" t="str">
        <f t="shared" si="15"/>
        <v/>
      </c>
      <c r="U98" s="12" t="str">
        <f t="shared" si="16"/>
        <v/>
      </c>
      <c r="V98" s="28" t="str">
        <f>IF($B98="","",Premissas!$D$7*Mensal!$I98/Mensal!$I$6)</f>
        <v/>
      </c>
      <c r="W98" s="12" t="str">
        <f t="shared" si="17"/>
        <v/>
      </c>
      <c r="X98" s="28" t="str">
        <f>IF($B98="","",MAX($T$6:T98))</f>
        <v/>
      </c>
      <c r="Y98" s="12" t="str">
        <f t="shared" si="10"/>
        <v/>
      </c>
      <c r="Z98" s="1" t="str">
        <f t="shared" si="11"/>
        <v/>
      </c>
      <c r="AA98" s="30" t="e">
        <f t="shared" si="12"/>
        <v>#N/A</v>
      </c>
      <c r="AB98" s="30" t="e">
        <f t="shared" si="13"/>
        <v>#N/A</v>
      </c>
    </row>
    <row r="99" spans="2:28" x14ac:dyDescent="0.25">
      <c r="B99" s="25" t="str">
        <f>IF(Mensal!B99="","",Mensal!B99)</f>
        <v/>
      </c>
      <c r="C99" s="1" t="str">
        <f t="shared" si="9"/>
        <v/>
      </c>
      <c r="D99" s="28" t="str">
        <f>IF($B99="","",IF(Premissas!$D$10=0,0,E98*Mensal!C99/Mensal!C98))</f>
        <v/>
      </c>
      <c r="E99" s="28" t="str">
        <f>IF($B99="","",IF($Q99,$T99*Premissas!$D$10,D99))</f>
        <v/>
      </c>
      <c r="F99" s="28" t="str">
        <f>IF($B99="","",IF(Premissas!$D$11=0,0,G98*Mensal!D99/Mensal!D98))</f>
        <v/>
      </c>
      <c r="G99" s="28" t="str">
        <f>IF($B99="","",IF($Q99,$T99*Premissas!$D$11,F99))</f>
        <v/>
      </c>
      <c r="H99" s="28" t="str">
        <f>IF($B99="","",IF(Premissas!$D$12=0,0,I98*Mensal!E99/Mensal!E98))</f>
        <v/>
      </c>
      <c r="I99" s="28" t="str">
        <f>IF($B99="","",IF($Q99,$T99*Premissas!$D$12,H99))</f>
        <v/>
      </c>
      <c r="J99" s="28" t="str">
        <f>IF($B99="","",IF(Premissas!$D$13=0,0,K98*Mensal!F99/Mensal!F98))</f>
        <v/>
      </c>
      <c r="K99" s="28" t="str">
        <f>IF($B99="","",IF($Q99,$T99*Premissas!$D$13,J99))</f>
        <v/>
      </c>
      <c r="L99" s="28" t="str">
        <f>IF($B99="","",IF(Premissas!$D$14=0,0,M98*Mensal!G99/Mensal!G98))</f>
        <v/>
      </c>
      <c r="M99" s="28" t="str">
        <f>IF($B99="","",IF($Q99,$T99*Premissas!$D$14,L99))</f>
        <v/>
      </c>
      <c r="N99" s="28" t="str">
        <f>IF($B99="","",IF(Premissas!$D$15=0,0,O98*Mensal!H99/Mensal!H98))</f>
        <v/>
      </c>
      <c r="O99" s="28" t="str">
        <f>IF($B99="","",IF($Q99,$T99*Premissas!$D$15,N99))</f>
        <v/>
      </c>
      <c r="P99" s="28" t="str">
        <f t="shared" si="14"/>
        <v/>
      </c>
      <c r="Q99" s="14" t="str">
        <f>IF($B99="","",AND(Premissas!$E$19&gt;0,MOD($C99,MAX(Premissas!$E$19,1))=0))</f>
        <v/>
      </c>
      <c r="R99" s="28" t="str">
        <f>IF($B99="","",IF($Q99,ABS($P99*Premissas!$D$10-D99)+ABS($P99*Premissas!$D$11-F99)+ABS($P99*Premissas!$D$12-H99)+ABS($P99*Premissas!$D$13-J99)+ABS($P99*Premissas!$D$14-L99)+ABS($P99*Premissas!$D$15-N99),0))</f>
        <v/>
      </c>
      <c r="S99" s="29" t="str">
        <f>IF($B99="","",R99*Premissas!$D$20)</f>
        <v/>
      </c>
      <c r="T99" s="31" t="str">
        <f t="shared" si="15"/>
        <v/>
      </c>
      <c r="U99" s="12" t="str">
        <f t="shared" si="16"/>
        <v/>
      </c>
      <c r="V99" s="28" t="str">
        <f>IF($B99="","",Premissas!$D$7*Mensal!$I99/Mensal!$I$6)</f>
        <v/>
      </c>
      <c r="W99" s="12" t="str">
        <f t="shared" si="17"/>
        <v/>
      </c>
      <c r="X99" s="28" t="str">
        <f>IF($B99="","",MAX($T$6:T99))</f>
        <v/>
      </c>
      <c r="Y99" s="12" t="str">
        <f t="shared" si="10"/>
        <v/>
      </c>
      <c r="Z99" s="1" t="str">
        <f t="shared" si="11"/>
        <v/>
      </c>
      <c r="AA99" s="30" t="e">
        <f t="shared" si="12"/>
        <v>#N/A</v>
      </c>
      <c r="AB99" s="30" t="e">
        <f t="shared" si="13"/>
        <v>#N/A</v>
      </c>
    </row>
    <row r="100" spans="2:28" x14ac:dyDescent="0.25">
      <c r="B100" s="25" t="str">
        <f>IF(Mensal!B100="","",Mensal!B100)</f>
        <v/>
      </c>
      <c r="C100" s="1" t="str">
        <f t="shared" si="9"/>
        <v/>
      </c>
      <c r="D100" s="28" t="str">
        <f>IF($B100="","",IF(Premissas!$D$10=0,0,E99*Mensal!C100/Mensal!C99))</f>
        <v/>
      </c>
      <c r="E100" s="28" t="str">
        <f>IF($B100="","",IF($Q100,$T100*Premissas!$D$10,D100))</f>
        <v/>
      </c>
      <c r="F100" s="28" t="str">
        <f>IF($B100="","",IF(Premissas!$D$11=0,0,G99*Mensal!D100/Mensal!D99))</f>
        <v/>
      </c>
      <c r="G100" s="28" t="str">
        <f>IF($B100="","",IF($Q100,$T100*Premissas!$D$11,F100))</f>
        <v/>
      </c>
      <c r="H100" s="28" t="str">
        <f>IF($B100="","",IF(Premissas!$D$12=0,0,I99*Mensal!E100/Mensal!E99))</f>
        <v/>
      </c>
      <c r="I100" s="28" t="str">
        <f>IF($B100="","",IF($Q100,$T100*Premissas!$D$12,H100))</f>
        <v/>
      </c>
      <c r="J100" s="28" t="str">
        <f>IF($B100="","",IF(Premissas!$D$13=0,0,K99*Mensal!F100/Mensal!F99))</f>
        <v/>
      </c>
      <c r="K100" s="28" t="str">
        <f>IF($B100="","",IF($Q100,$T100*Premissas!$D$13,J100))</f>
        <v/>
      </c>
      <c r="L100" s="28" t="str">
        <f>IF($B100="","",IF(Premissas!$D$14=0,0,M99*Mensal!G100/Mensal!G99))</f>
        <v/>
      </c>
      <c r="M100" s="28" t="str">
        <f>IF($B100="","",IF($Q100,$T100*Premissas!$D$14,L100))</f>
        <v/>
      </c>
      <c r="N100" s="28" t="str">
        <f>IF($B100="","",IF(Premissas!$D$15=0,0,O99*Mensal!H100/Mensal!H99))</f>
        <v/>
      </c>
      <c r="O100" s="28" t="str">
        <f>IF($B100="","",IF($Q100,$T100*Premissas!$D$15,N100))</f>
        <v/>
      </c>
      <c r="P100" s="28" t="str">
        <f t="shared" si="14"/>
        <v/>
      </c>
      <c r="Q100" s="14" t="str">
        <f>IF($B100="","",AND(Premissas!$E$19&gt;0,MOD($C100,MAX(Premissas!$E$19,1))=0))</f>
        <v/>
      </c>
      <c r="R100" s="28" t="str">
        <f>IF($B100="","",IF($Q100,ABS($P100*Premissas!$D$10-D100)+ABS($P100*Premissas!$D$11-F100)+ABS($P100*Premissas!$D$12-H100)+ABS($P100*Premissas!$D$13-J100)+ABS($P100*Premissas!$D$14-L100)+ABS($P100*Premissas!$D$15-N100),0))</f>
        <v/>
      </c>
      <c r="S100" s="29" t="str">
        <f>IF($B100="","",R100*Premissas!$D$20)</f>
        <v/>
      </c>
      <c r="T100" s="31" t="str">
        <f t="shared" si="15"/>
        <v/>
      </c>
      <c r="U100" s="12" t="str">
        <f t="shared" si="16"/>
        <v/>
      </c>
      <c r="V100" s="28" t="str">
        <f>IF($B100="","",Premissas!$D$7*Mensal!$I100/Mensal!$I$6)</f>
        <v/>
      </c>
      <c r="W100" s="12" t="str">
        <f t="shared" si="17"/>
        <v/>
      </c>
      <c r="X100" s="28" t="str">
        <f>IF($B100="","",MAX($T$6:T100))</f>
        <v/>
      </c>
      <c r="Y100" s="12" t="str">
        <f t="shared" si="10"/>
        <v/>
      </c>
      <c r="Z100" s="1" t="str">
        <f t="shared" si="11"/>
        <v/>
      </c>
      <c r="AA100" s="30" t="e">
        <f t="shared" si="12"/>
        <v>#N/A</v>
      </c>
      <c r="AB100" s="30" t="e">
        <f t="shared" si="13"/>
        <v>#N/A</v>
      </c>
    </row>
    <row r="101" spans="2:28" x14ac:dyDescent="0.25">
      <c r="B101" s="25" t="str">
        <f>IF(Mensal!B101="","",Mensal!B101)</f>
        <v/>
      </c>
      <c r="C101" s="1" t="str">
        <f t="shared" si="9"/>
        <v/>
      </c>
      <c r="D101" s="28" t="str">
        <f>IF($B101="","",IF(Premissas!$D$10=0,0,E100*Mensal!C101/Mensal!C100))</f>
        <v/>
      </c>
      <c r="E101" s="28" t="str">
        <f>IF($B101="","",IF($Q101,$T101*Premissas!$D$10,D101))</f>
        <v/>
      </c>
      <c r="F101" s="28" t="str">
        <f>IF($B101="","",IF(Premissas!$D$11=0,0,G100*Mensal!D101/Mensal!D100))</f>
        <v/>
      </c>
      <c r="G101" s="28" t="str">
        <f>IF($B101="","",IF($Q101,$T101*Premissas!$D$11,F101))</f>
        <v/>
      </c>
      <c r="H101" s="28" t="str">
        <f>IF($B101="","",IF(Premissas!$D$12=0,0,I100*Mensal!E101/Mensal!E100))</f>
        <v/>
      </c>
      <c r="I101" s="28" t="str">
        <f>IF($B101="","",IF($Q101,$T101*Premissas!$D$12,H101))</f>
        <v/>
      </c>
      <c r="J101" s="28" t="str">
        <f>IF($B101="","",IF(Premissas!$D$13=0,0,K100*Mensal!F101/Mensal!F100))</f>
        <v/>
      </c>
      <c r="K101" s="28" t="str">
        <f>IF($B101="","",IF($Q101,$T101*Premissas!$D$13,J101))</f>
        <v/>
      </c>
      <c r="L101" s="28" t="str">
        <f>IF($B101="","",IF(Premissas!$D$14=0,0,M100*Mensal!G101/Mensal!G100))</f>
        <v/>
      </c>
      <c r="M101" s="28" t="str">
        <f>IF($B101="","",IF($Q101,$T101*Premissas!$D$14,L101))</f>
        <v/>
      </c>
      <c r="N101" s="28" t="str">
        <f>IF($B101="","",IF(Premissas!$D$15=0,0,O100*Mensal!H101/Mensal!H100))</f>
        <v/>
      </c>
      <c r="O101" s="28" t="str">
        <f>IF($B101="","",IF($Q101,$T101*Premissas!$D$15,N101))</f>
        <v/>
      </c>
      <c r="P101" s="28" t="str">
        <f t="shared" si="14"/>
        <v/>
      </c>
      <c r="Q101" s="14" t="str">
        <f>IF($B101="","",AND(Premissas!$E$19&gt;0,MOD($C101,MAX(Premissas!$E$19,1))=0))</f>
        <v/>
      </c>
      <c r="R101" s="28" t="str">
        <f>IF($B101="","",IF($Q101,ABS($P101*Premissas!$D$10-D101)+ABS($P101*Premissas!$D$11-F101)+ABS($P101*Premissas!$D$12-H101)+ABS($P101*Premissas!$D$13-J101)+ABS($P101*Premissas!$D$14-L101)+ABS($P101*Premissas!$D$15-N101),0))</f>
        <v/>
      </c>
      <c r="S101" s="29" t="str">
        <f>IF($B101="","",R101*Premissas!$D$20)</f>
        <v/>
      </c>
      <c r="T101" s="31" t="str">
        <f t="shared" si="15"/>
        <v/>
      </c>
      <c r="U101" s="12" t="str">
        <f t="shared" si="16"/>
        <v/>
      </c>
      <c r="V101" s="28" t="str">
        <f>IF($B101="","",Premissas!$D$7*Mensal!$I101/Mensal!$I$6)</f>
        <v/>
      </c>
      <c r="W101" s="12" t="str">
        <f t="shared" si="17"/>
        <v/>
      </c>
      <c r="X101" s="28" t="str">
        <f>IF($B101="","",MAX($T$6:T101))</f>
        <v/>
      </c>
      <c r="Y101" s="12" t="str">
        <f t="shared" si="10"/>
        <v/>
      </c>
      <c r="Z101" s="1" t="str">
        <f t="shared" si="11"/>
        <v/>
      </c>
      <c r="AA101" s="30" t="e">
        <f t="shared" si="12"/>
        <v>#N/A</v>
      </c>
      <c r="AB101" s="30" t="e">
        <f t="shared" si="13"/>
        <v>#N/A</v>
      </c>
    </row>
    <row r="102" spans="2:28" x14ac:dyDescent="0.25">
      <c r="B102" s="25" t="str">
        <f>IF(Mensal!B102="","",Mensal!B102)</f>
        <v/>
      </c>
      <c r="C102" s="1" t="str">
        <f t="shared" si="9"/>
        <v/>
      </c>
      <c r="D102" s="28" t="str">
        <f>IF($B102="","",IF(Premissas!$D$10=0,0,E101*Mensal!C102/Mensal!C101))</f>
        <v/>
      </c>
      <c r="E102" s="28" t="str">
        <f>IF($B102="","",IF($Q102,$T102*Premissas!$D$10,D102))</f>
        <v/>
      </c>
      <c r="F102" s="28" t="str">
        <f>IF($B102="","",IF(Premissas!$D$11=0,0,G101*Mensal!D102/Mensal!D101))</f>
        <v/>
      </c>
      <c r="G102" s="28" t="str">
        <f>IF($B102="","",IF($Q102,$T102*Premissas!$D$11,F102))</f>
        <v/>
      </c>
      <c r="H102" s="28" t="str">
        <f>IF($B102="","",IF(Premissas!$D$12=0,0,I101*Mensal!E102/Mensal!E101))</f>
        <v/>
      </c>
      <c r="I102" s="28" t="str">
        <f>IF($B102="","",IF($Q102,$T102*Premissas!$D$12,H102))</f>
        <v/>
      </c>
      <c r="J102" s="28" t="str">
        <f>IF($B102="","",IF(Premissas!$D$13=0,0,K101*Mensal!F102/Mensal!F101))</f>
        <v/>
      </c>
      <c r="K102" s="28" t="str">
        <f>IF($B102="","",IF($Q102,$T102*Premissas!$D$13,J102))</f>
        <v/>
      </c>
      <c r="L102" s="28" t="str">
        <f>IF($B102="","",IF(Premissas!$D$14=0,0,M101*Mensal!G102/Mensal!G101))</f>
        <v/>
      </c>
      <c r="M102" s="28" t="str">
        <f>IF($B102="","",IF($Q102,$T102*Premissas!$D$14,L102))</f>
        <v/>
      </c>
      <c r="N102" s="28" t="str">
        <f>IF($B102="","",IF(Premissas!$D$15=0,0,O101*Mensal!H102/Mensal!H101))</f>
        <v/>
      </c>
      <c r="O102" s="28" t="str">
        <f>IF($B102="","",IF($Q102,$T102*Premissas!$D$15,N102))</f>
        <v/>
      </c>
      <c r="P102" s="28" t="str">
        <f t="shared" si="14"/>
        <v/>
      </c>
      <c r="Q102" s="14" t="str">
        <f>IF($B102="","",AND(Premissas!$E$19&gt;0,MOD($C102,MAX(Premissas!$E$19,1))=0))</f>
        <v/>
      </c>
      <c r="R102" s="28" t="str">
        <f>IF($B102="","",IF($Q102,ABS($P102*Premissas!$D$10-D102)+ABS($P102*Premissas!$D$11-F102)+ABS($P102*Premissas!$D$12-H102)+ABS($P102*Premissas!$D$13-J102)+ABS($P102*Premissas!$D$14-L102)+ABS($P102*Premissas!$D$15-N102),0))</f>
        <v/>
      </c>
      <c r="S102" s="29" t="str">
        <f>IF($B102="","",R102*Premissas!$D$20)</f>
        <v/>
      </c>
      <c r="T102" s="31" t="str">
        <f t="shared" si="15"/>
        <v/>
      </c>
      <c r="U102" s="12" t="str">
        <f t="shared" si="16"/>
        <v/>
      </c>
      <c r="V102" s="28" t="str">
        <f>IF($B102="","",Premissas!$D$7*Mensal!$I102/Mensal!$I$6)</f>
        <v/>
      </c>
      <c r="W102" s="12" t="str">
        <f t="shared" si="17"/>
        <v/>
      </c>
      <c r="X102" s="28" t="str">
        <f>IF($B102="","",MAX($T$6:T102))</f>
        <v/>
      </c>
      <c r="Y102" s="12" t="str">
        <f t="shared" si="10"/>
        <v/>
      </c>
      <c r="Z102" s="1" t="str">
        <f t="shared" si="11"/>
        <v/>
      </c>
      <c r="AA102" s="30" t="e">
        <f t="shared" si="12"/>
        <v>#N/A</v>
      </c>
      <c r="AB102" s="30" t="e">
        <f t="shared" si="13"/>
        <v>#N/A</v>
      </c>
    </row>
    <row r="103" spans="2:28" x14ac:dyDescent="0.25">
      <c r="B103" s="25" t="str">
        <f>IF(Mensal!B103="","",Mensal!B103)</f>
        <v/>
      </c>
      <c r="C103" s="1" t="str">
        <f t="shared" si="9"/>
        <v/>
      </c>
      <c r="D103" s="28" t="str">
        <f>IF($B103="","",IF(Premissas!$D$10=0,0,E102*Mensal!C103/Mensal!C102))</f>
        <v/>
      </c>
      <c r="E103" s="28" t="str">
        <f>IF($B103="","",IF($Q103,$T103*Premissas!$D$10,D103))</f>
        <v/>
      </c>
      <c r="F103" s="28" t="str">
        <f>IF($B103="","",IF(Premissas!$D$11=0,0,G102*Mensal!D103/Mensal!D102))</f>
        <v/>
      </c>
      <c r="G103" s="28" t="str">
        <f>IF($B103="","",IF($Q103,$T103*Premissas!$D$11,F103))</f>
        <v/>
      </c>
      <c r="H103" s="28" t="str">
        <f>IF($B103="","",IF(Premissas!$D$12=0,0,I102*Mensal!E103/Mensal!E102))</f>
        <v/>
      </c>
      <c r="I103" s="28" t="str">
        <f>IF($B103="","",IF($Q103,$T103*Premissas!$D$12,H103))</f>
        <v/>
      </c>
      <c r="J103" s="28" t="str">
        <f>IF($B103="","",IF(Premissas!$D$13=0,0,K102*Mensal!F103/Mensal!F102))</f>
        <v/>
      </c>
      <c r="K103" s="28" t="str">
        <f>IF($B103="","",IF($Q103,$T103*Premissas!$D$13,J103))</f>
        <v/>
      </c>
      <c r="L103" s="28" t="str">
        <f>IF($B103="","",IF(Premissas!$D$14=0,0,M102*Mensal!G103/Mensal!G102))</f>
        <v/>
      </c>
      <c r="M103" s="28" t="str">
        <f>IF($B103="","",IF($Q103,$T103*Premissas!$D$14,L103))</f>
        <v/>
      </c>
      <c r="N103" s="28" t="str">
        <f>IF($B103="","",IF(Premissas!$D$15=0,0,O102*Mensal!H103/Mensal!H102))</f>
        <v/>
      </c>
      <c r="O103" s="28" t="str">
        <f>IF($B103="","",IF($Q103,$T103*Premissas!$D$15,N103))</f>
        <v/>
      </c>
      <c r="P103" s="28" t="str">
        <f t="shared" si="14"/>
        <v/>
      </c>
      <c r="Q103" s="14" t="str">
        <f>IF($B103="","",AND(Premissas!$E$19&gt;0,MOD($C103,MAX(Premissas!$E$19,1))=0))</f>
        <v/>
      </c>
      <c r="R103" s="28" t="str">
        <f>IF($B103="","",IF($Q103,ABS($P103*Premissas!$D$10-D103)+ABS($P103*Premissas!$D$11-F103)+ABS($P103*Premissas!$D$12-H103)+ABS($P103*Premissas!$D$13-J103)+ABS($P103*Premissas!$D$14-L103)+ABS($P103*Premissas!$D$15-N103),0))</f>
        <v/>
      </c>
      <c r="S103" s="29" t="str">
        <f>IF($B103="","",R103*Premissas!$D$20)</f>
        <v/>
      </c>
      <c r="T103" s="31" t="str">
        <f t="shared" si="15"/>
        <v/>
      </c>
      <c r="U103" s="12" t="str">
        <f t="shared" si="16"/>
        <v/>
      </c>
      <c r="V103" s="28" t="str">
        <f>IF($B103="","",Premissas!$D$7*Mensal!$I103/Mensal!$I$6)</f>
        <v/>
      </c>
      <c r="W103" s="12" t="str">
        <f t="shared" si="17"/>
        <v/>
      </c>
      <c r="X103" s="28" t="str">
        <f>IF($B103="","",MAX($T$6:T103))</f>
        <v/>
      </c>
      <c r="Y103" s="12" t="str">
        <f t="shared" si="10"/>
        <v/>
      </c>
      <c r="Z103" s="1" t="str">
        <f t="shared" si="11"/>
        <v/>
      </c>
      <c r="AA103" s="30" t="e">
        <f t="shared" si="12"/>
        <v>#N/A</v>
      </c>
      <c r="AB103" s="30" t="e">
        <f t="shared" si="13"/>
        <v>#N/A</v>
      </c>
    </row>
    <row r="104" spans="2:28" x14ac:dyDescent="0.25">
      <c r="B104" s="25" t="str">
        <f>IF(Mensal!B104="","",Mensal!B104)</f>
        <v/>
      </c>
      <c r="C104" s="1" t="str">
        <f t="shared" si="9"/>
        <v/>
      </c>
      <c r="D104" s="28" t="str">
        <f>IF($B104="","",IF(Premissas!$D$10=0,0,E103*Mensal!C104/Mensal!C103))</f>
        <v/>
      </c>
      <c r="E104" s="28" t="str">
        <f>IF($B104="","",IF($Q104,$T104*Premissas!$D$10,D104))</f>
        <v/>
      </c>
      <c r="F104" s="28" t="str">
        <f>IF($B104="","",IF(Premissas!$D$11=0,0,G103*Mensal!D104/Mensal!D103))</f>
        <v/>
      </c>
      <c r="G104" s="28" t="str">
        <f>IF($B104="","",IF($Q104,$T104*Premissas!$D$11,F104))</f>
        <v/>
      </c>
      <c r="H104" s="28" t="str">
        <f>IF($B104="","",IF(Premissas!$D$12=0,0,I103*Mensal!E104/Mensal!E103))</f>
        <v/>
      </c>
      <c r="I104" s="28" t="str">
        <f>IF($B104="","",IF($Q104,$T104*Premissas!$D$12,H104))</f>
        <v/>
      </c>
      <c r="J104" s="28" t="str">
        <f>IF($B104="","",IF(Premissas!$D$13=0,0,K103*Mensal!F104/Mensal!F103))</f>
        <v/>
      </c>
      <c r="K104" s="28" t="str">
        <f>IF($B104="","",IF($Q104,$T104*Premissas!$D$13,J104))</f>
        <v/>
      </c>
      <c r="L104" s="28" t="str">
        <f>IF($B104="","",IF(Premissas!$D$14=0,0,M103*Mensal!G104/Mensal!G103))</f>
        <v/>
      </c>
      <c r="M104" s="28" t="str">
        <f>IF($B104="","",IF($Q104,$T104*Premissas!$D$14,L104))</f>
        <v/>
      </c>
      <c r="N104" s="28" t="str">
        <f>IF($B104="","",IF(Premissas!$D$15=0,0,O103*Mensal!H104/Mensal!H103))</f>
        <v/>
      </c>
      <c r="O104" s="28" t="str">
        <f>IF($B104="","",IF($Q104,$T104*Premissas!$D$15,N104))</f>
        <v/>
      </c>
      <c r="P104" s="28" t="str">
        <f t="shared" si="14"/>
        <v/>
      </c>
      <c r="Q104" s="14" t="str">
        <f>IF($B104="","",AND(Premissas!$E$19&gt;0,MOD($C104,MAX(Premissas!$E$19,1))=0))</f>
        <v/>
      </c>
      <c r="R104" s="28" t="str">
        <f>IF($B104="","",IF($Q104,ABS($P104*Premissas!$D$10-D104)+ABS($P104*Premissas!$D$11-F104)+ABS($P104*Premissas!$D$12-H104)+ABS($P104*Premissas!$D$13-J104)+ABS($P104*Premissas!$D$14-L104)+ABS($P104*Premissas!$D$15-N104),0))</f>
        <v/>
      </c>
      <c r="S104" s="29" t="str">
        <f>IF($B104="","",R104*Premissas!$D$20)</f>
        <v/>
      </c>
      <c r="T104" s="31" t="str">
        <f t="shared" si="15"/>
        <v/>
      </c>
      <c r="U104" s="12" t="str">
        <f t="shared" si="16"/>
        <v/>
      </c>
      <c r="V104" s="28" t="str">
        <f>IF($B104="","",Premissas!$D$7*Mensal!$I104/Mensal!$I$6)</f>
        <v/>
      </c>
      <c r="W104" s="12" t="str">
        <f t="shared" si="17"/>
        <v/>
      </c>
      <c r="X104" s="28" t="str">
        <f>IF($B104="","",MAX($T$6:T104))</f>
        <v/>
      </c>
      <c r="Y104" s="12" t="str">
        <f t="shared" si="10"/>
        <v/>
      </c>
      <c r="Z104" s="1" t="str">
        <f t="shared" si="11"/>
        <v/>
      </c>
      <c r="AA104" s="30" t="e">
        <f t="shared" si="12"/>
        <v>#N/A</v>
      </c>
      <c r="AB104" s="30" t="e">
        <f t="shared" si="13"/>
        <v>#N/A</v>
      </c>
    </row>
    <row r="105" spans="2:28" x14ac:dyDescent="0.25">
      <c r="B105" s="25" t="str">
        <f>IF(Mensal!B105="","",Mensal!B105)</f>
        <v/>
      </c>
      <c r="C105" s="1" t="str">
        <f t="shared" si="9"/>
        <v/>
      </c>
      <c r="D105" s="28" t="str">
        <f>IF($B105="","",IF(Premissas!$D$10=0,0,E104*Mensal!C105/Mensal!C104))</f>
        <v/>
      </c>
      <c r="E105" s="28" t="str">
        <f>IF($B105="","",IF($Q105,$T105*Premissas!$D$10,D105))</f>
        <v/>
      </c>
      <c r="F105" s="28" t="str">
        <f>IF($B105="","",IF(Premissas!$D$11=0,0,G104*Mensal!D105/Mensal!D104))</f>
        <v/>
      </c>
      <c r="G105" s="28" t="str">
        <f>IF($B105="","",IF($Q105,$T105*Premissas!$D$11,F105))</f>
        <v/>
      </c>
      <c r="H105" s="28" t="str">
        <f>IF($B105="","",IF(Premissas!$D$12=0,0,I104*Mensal!E105/Mensal!E104))</f>
        <v/>
      </c>
      <c r="I105" s="28" t="str">
        <f>IF($B105="","",IF($Q105,$T105*Premissas!$D$12,H105))</f>
        <v/>
      </c>
      <c r="J105" s="28" t="str">
        <f>IF($B105="","",IF(Premissas!$D$13=0,0,K104*Mensal!F105/Mensal!F104))</f>
        <v/>
      </c>
      <c r="K105" s="28" t="str">
        <f>IF($B105="","",IF($Q105,$T105*Premissas!$D$13,J105))</f>
        <v/>
      </c>
      <c r="L105" s="28" t="str">
        <f>IF($B105="","",IF(Premissas!$D$14=0,0,M104*Mensal!G105/Mensal!G104))</f>
        <v/>
      </c>
      <c r="M105" s="28" t="str">
        <f>IF($B105="","",IF($Q105,$T105*Premissas!$D$14,L105))</f>
        <v/>
      </c>
      <c r="N105" s="28" t="str">
        <f>IF($B105="","",IF(Premissas!$D$15=0,0,O104*Mensal!H105/Mensal!H104))</f>
        <v/>
      </c>
      <c r="O105" s="28" t="str">
        <f>IF($B105="","",IF($Q105,$T105*Premissas!$D$15,N105))</f>
        <v/>
      </c>
      <c r="P105" s="28" t="str">
        <f t="shared" si="14"/>
        <v/>
      </c>
      <c r="Q105" s="14" t="str">
        <f>IF($B105="","",AND(Premissas!$E$19&gt;0,MOD($C105,MAX(Premissas!$E$19,1))=0))</f>
        <v/>
      </c>
      <c r="R105" s="28" t="str">
        <f>IF($B105="","",IF($Q105,ABS($P105*Premissas!$D$10-D105)+ABS($P105*Premissas!$D$11-F105)+ABS($P105*Premissas!$D$12-H105)+ABS($P105*Premissas!$D$13-J105)+ABS($P105*Premissas!$D$14-L105)+ABS($P105*Premissas!$D$15-N105),0))</f>
        <v/>
      </c>
      <c r="S105" s="29" t="str">
        <f>IF($B105="","",R105*Premissas!$D$20)</f>
        <v/>
      </c>
      <c r="T105" s="31" t="str">
        <f t="shared" si="15"/>
        <v/>
      </c>
      <c r="U105" s="12" t="str">
        <f t="shared" si="16"/>
        <v/>
      </c>
      <c r="V105" s="28" t="str">
        <f>IF($B105="","",Premissas!$D$7*Mensal!$I105/Mensal!$I$6)</f>
        <v/>
      </c>
      <c r="W105" s="12" t="str">
        <f t="shared" si="17"/>
        <v/>
      </c>
      <c r="X105" s="28" t="str">
        <f>IF($B105="","",MAX($T$6:T105))</f>
        <v/>
      </c>
      <c r="Y105" s="12" t="str">
        <f t="shared" si="10"/>
        <v/>
      </c>
      <c r="Z105" s="1" t="str">
        <f t="shared" si="11"/>
        <v/>
      </c>
      <c r="AA105" s="30" t="e">
        <f t="shared" si="12"/>
        <v>#N/A</v>
      </c>
      <c r="AB105" s="30" t="e">
        <f t="shared" si="13"/>
        <v>#N/A</v>
      </c>
    </row>
    <row r="106" spans="2:28" x14ac:dyDescent="0.25">
      <c r="B106" s="25" t="str">
        <f>IF(Mensal!B106="","",Mensal!B106)</f>
        <v/>
      </c>
      <c r="C106" s="1" t="str">
        <f t="shared" si="9"/>
        <v/>
      </c>
      <c r="D106" s="28" t="str">
        <f>IF($B106="","",IF(Premissas!$D$10=0,0,E105*Mensal!C106/Mensal!C105))</f>
        <v/>
      </c>
      <c r="E106" s="28" t="str">
        <f>IF($B106="","",IF($Q106,$T106*Premissas!$D$10,D106))</f>
        <v/>
      </c>
      <c r="F106" s="28" t="str">
        <f>IF($B106="","",IF(Premissas!$D$11=0,0,G105*Mensal!D106/Mensal!D105))</f>
        <v/>
      </c>
      <c r="G106" s="28" t="str">
        <f>IF($B106="","",IF($Q106,$T106*Premissas!$D$11,F106))</f>
        <v/>
      </c>
      <c r="H106" s="28" t="str">
        <f>IF($B106="","",IF(Premissas!$D$12=0,0,I105*Mensal!E106/Mensal!E105))</f>
        <v/>
      </c>
      <c r="I106" s="28" t="str">
        <f>IF($B106="","",IF($Q106,$T106*Premissas!$D$12,H106))</f>
        <v/>
      </c>
      <c r="J106" s="28" t="str">
        <f>IF($B106="","",IF(Premissas!$D$13=0,0,K105*Mensal!F106/Mensal!F105))</f>
        <v/>
      </c>
      <c r="K106" s="28" t="str">
        <f>IF($B106="","",IF($Q106,$T106*Premissas!$D$13,J106))</f>
        <v/>
      </c>
      <c r="L106" s="28" t="str">
        <f>IF($B106="","",IF(Premissas!$D$14=0,0,M105*Mensal!G106/Mensal!G105))</f>
        <v/>
      </c>
      <c r="M106" s="28" t="str">
        <f>IF($B106="","",IF($Q106,$T106*Premissas!$D$14,L106))</f>
        <v/>
      </c>
      <c r="N106" s="28" t="str">
        <f>IF($B106="","",IF(Premissas!$D$15=0,0,O105*Mensal!H106/Mensal!H105))</f>
        <v/>
      </c>
      <c r="O106" s="28" t="str">
        <f>IF($B106="","",IF($Q106,$T106*Premissas!$D$15,N106))</f>
        <v/>
      </c>
      <c r="P106" s="28" t="str">
        <f t="shared" si="14"/>
        <v/>
      </c>
      <c r="Q106" s="14" t="str">
        <f>IF($B106="","",AND(Premissas!$E$19&gt;0,MOD($C106,MAX(Premissas!$E$19,1))=0))</f>
        <v/>
      </c>
      <c r="R106" s="28" t="str">
        <f>IF($B106="","",IF($Q106,ABS($P106*Premissas!$D$10-D106)+ABS($P106*Premissas!$D$11-F106)+ABS($P106*Premissas!$D$12-H106)+ABS($P106*Premissas!$D$13-J106)+ABS($P106*Premissas!$D$14-L106)+ABS($P106*Premissas!$D$15-N106),0))</f>
        <v/>
      </c>
      <c r="S106" s="29" t="str">
        <f>IF($B106="","",R106*Premissas!$D$20)</f>
        <v/>
      </c>
      <c r="T106" s="31" t="str">
        <f t="shared" si="15"/>
        <v/>
      </c>
      <c r="U106" s="12" t="str">
        <f t="shared" si="16"/>
        <v/>
      </c>
      <c r="V106" s="28" t="str">
        <f>IF($B106="","",Premissas!$D$7*Mensal!$I106/Mensal!$I$6)</f>
        <v/>
      </c>
      <c r="W106" s="12" t="str">
        <f t="shared" si="17"/>
        <v/>
      </c>
      <c r="X106" s="28" t="str">
        <f>IF($B106="","",MAX($T$6:T106))</f>
        <v/>
      </c>
      <c r="Y106" s="12" t="str">
        <f t="shared" si="10"/>
        <v/>
      </c>
      <c r="Z106" s="1" t="str">
        <f t="shared" si="11"/>
        <v/>
      </c>
      <c r="AA106" s="30" t="e">
        <f t="shared" si="12"/>
        <v>#N/A</v>
      </c>
      <c r="AB106" s="30" t="e">
        <f t="shared" si="13"/>
        <v>#N/A</v>
      </c>
    </row>
    <row r="107" spans="2:28" x14ac:dyDescent="0.25">
      <c r="B107" s="25" t="str">
        <f>IF(Mensal!B107="","",Mensal!B107)</f>
        <v/>
      </c>
      <c r="C107" s="1" t="str">
        <f t="shared" si="9"/>
        <v/>
      </c>
      <c r="D107" s="28" t="str">
        <f>IF($B107="","",IF(Premissas!$D$10=0,0,E106*Mensal!C107/Mensal!C106))</f>
        <v/>
      </c>
      <c r="E107" s="28" t="str">
        <f>IF($B107="","",IF($Q107,$T107*Premissas!$D$10,D107))</f>
        <v/>
      </c>
      <c r="F107" s="28" t="str">
        <f>IF($B107="","",IF(Premissas!$D$11=0,0,G106*Mensal!D107/Mensal!D106))</f>
        <v/>
      </c>
      <c r="G107" s="28" t="str">
        <f>IF($B107="","",IF($Q107,$T107*Premissas!$D$11,F107))</f>
        <v/>
      </c>
      <c r="H107" s="28" t="str">
        <f>IF($B107="","",IF(Premissas!$D$12=0,0,I106*Mensal!E107/Mensal!E106))</f>
        <v/>
      </c>
      <c r="I107" s="28" t="str">
        <f>IF($B107="","",IF($Q107,$T107*Premissas!$D$12,H107))</f>
        <v/>
      </c>
      <c r="J107" s="28" t="str">
        <f>IF($B107="","",IF(Premissas!$D$13=0,0,K106*Mensal!F107/Mensal!F106))</f>
        <v/>
      </c>
      <c r="K107" s="28" t="str">
        <f>IF($B107="","",IF($Q107,$T107*Premissas!$D$13,J107))</f>
        <v/>
      </c>
      <c r="L107" s="28" t="str">
        <f>IF($B107="","",IF(Premissas!$D$14=0,0,M106*Mensal!G107/Mensal!G106))</f>
        <v/>
      </c>
      <c r="M107" s="28" t="str">
        <f>IF($B107="","",IF($Q107,$T107*Premissas!$D$14,L107))</f>
        <v/>
      </c>
      <c r="N107" s="28" t="str">
        <f>IF($B107="","",IF(Premissas!$D$15=0,0,O106*Mensal!H107/Mensal!H106))</f>
        <v/>
      </c>
      <c r="O107" s="28" t="str">
        <f>IF($B107="","",IF($Q107,$T107*Premissas!$D$15,N107))</f>
        <v/>
      </c>
      <c r="P107" s="28" t="str">
        <f t="shared" si="14"/>
        <v/>
      </c>
      <c r="Q107" s="14" t="str">
        <f>IF($B107="","",AND(Premissas!$E$19&gt;0,MOD($C107,MAX(Premissas!$E$19,1))=0))</f>
        <v/>
      </c>
      <c r="R107" s="28" t="str">
        <f>IF($B107="","",IF($Q107,ABS($P107*Premissas!$D$10-D107)+ABS($P107*Premissas!$D$11-F107)+ABS($P107*Premissas!$D$12-H107)+ABS($P107*Premissas!$D$13-J107)+ABS($P107*Premissas!$D$14-L107)+ABS($P107*Premissas!$D$15-N107),0))</f>
        <v/>
      </c>
      <c r="S107" s="29" t="str">
        <f>IF($B107="","",R107*Premissas!$D$20)</f>
        <v/>
      </c>
      <c r="T107" s="31" t="str">
        <f t="shared" si="15"/>
        <v/>
      </c>
      <c r="U107" s="12" t="str">
        <f t="shared" si="16"/>
        <v/>
      </c>
      <c r="V107" s="28" t="str">
        <f>IF($B107="","",Premissas!$D$7*Mensal!$I107/Mensal!$I$6)</f>
        <v/>
      </c>
      <c r="W107" s="12" t="str">
        <f t="shared" si="17"/>
        <v/>
      </c>
      <c r="X107" s="28" t="str">
        <f>IF($B107="","",MAX($T$6:T107))</f>
        <v/>
      </c>
      <c r="Y107" s="12" t="str">
        <f t="shared" si="10"/>
        <v/>
      </c>
      <c r="Z107" s="1" t="str">
        <f t="shared" si="11"/>
        <v/>
      </c>
      <c r="AA107" s="30" t="e">
        <f t="shared" si="12"/>
        <v>#N/A</v>
      </c>
      <c r="AB107" s="30" t="e">
        <f t="shared" si="13"/>
        <v>#N/A</v>
      </c>
    </row>
    <row r="108" spans="2:28" x14ac:dyDescent="0.25">
      <c r="B108" s="25" t="str">
        <f>IF(Mensal!B108="","",Mensal!B108)</f>
        <v/>
      </c>
      <c r="C108" s="1" t="str">
        <f t="shared" si="9"/>
        <v/>
      </c>
      <c r="D108" s="28" t="str">
        <f>IF($B108="","",IF(Premissas!$D$10=0,0,E107*Mensal!C108/Mensal!C107))</f>
        <v/>
      </c>
      <c r="E108" s="28" t="str">
        <f>IF($B108="","",IF($Q108,$T108*Premissas!$D$10,D108))</f>
        <v/>
      </c>
      <c r="F108" s="28" t="str">
        <f>IF($B108="","",IF(Premissas!$D$11=0,0,G107*Mensal!D108/Mensal!D107))</f>
        <v/>
      </c>
      <c r="G108" s="28" t="str">
        <f>IF($B108="","",IF($Q108,$T108*Premissas!$D$11,F108))</f>
        <v/>
      </c>
      <c r="H108" s="28" t="str">
        <f>IF($B108="","",IF(Premissas!$D$12=0,0,I107*Mensal!E108/Mensal!E107))</f>
        <v/>
      </c>
      <c r="I108" s="28" t="str">
        <f>IF($B108="","",IF($Q108,$T108*Premissas!$D$12,H108))</f>
        <v/>
      </c>
      <c r="J108" s="28" t="str">
        <f>IF($B108="","",IF(Premissas!$D$13=0,0,K107*Mensal!F108/Mensal!F107))</f>
        <v/>
      </c>
      <c r="K108" s="28" t="str">
        <f>IF($B108="","",IF($Q108,$T108*Premissas!$D$13,J108))</f>
        <v/>
      </c>
      <c r="L108" s="28" t="str">
        <f>IF($B108="","",IF(Premissas!$D$14=0,0,M107*Mensal!G108/Mensal!G107))</f>
        <v/>
      </c>
      <c r="M108" s="28" t="str">
        <f>IF($B108="","",IF($Q108,$T108*Premissas!$D$14,L108))</f>
        <v/>
      </c>
      <c r="N108" s="28" t="str">
        <f>IF($B108="","",IF(Premissas!$D$15=0,0,O107*Mensal!H108/Mensal!H107))</f>
        <v/>
      </c>
      <c r="O108" s="28" t="str">
        <f>IF($B108="","",IF($Q108,$T108*Premissas!$D$15,N108))</f>
        <v/>
      </c>
      <c r="P108" s="28" t="str">
        <f t="shared" si="14"/>
        <v/>
      </c>
      <c r="Q108" s="14" t="str">
        <f>IF($B108="","",AND(Premissas!$E$19&gt;0,MOD($C108,MAX(Premissas!$E$19,1))=0))</f>
        <v/>
      </c>
      <c r="R108" s="28" t="str">
        <f>IF($B108="","",IF($Q108,ABS($P108*Premissas!$D$10-D108)+ABS($P108*Premissas!$D$11-F108)+ABS($P108*Premissas!$D$12-H108)+ABS($P108*Premissas!$D$13-J108)+ABS($P108*Premissas!$D$14-L108)+ABS($P108*Premissas!$D$15-N108),0))</f>
        <v/>
      </c>
      <c r="S108" s="29" t="str">
        <f>IF($B108="","",R108*Premissas!$D$20)</f>
        <v/>
      </c>
      <c r="T108" s="31" t="str">
        <f t="shared" si="15"/>
        <v/>
      </c>
      <c r="U108" s="12" t="str">
        <f t="shared" si="16"/>
        <v/>
      </c>
      <c r="V108" s="28" t="str">
        <f>IF($B108="","",Premissas!$D$7*Mensal!$I108/Mensal!$I$6)</f>
        <v/>
      </c>
      <c r="W108" s="12" t="str">
        <f t="shared" si="17"/>
        <v/>
      </c>
      <c r="X108" s="28" t="str">
        <f>IF($B108="","",MAX($T$6:T108))</f>
        <v/>
      </c>
      <c r="Y108" s="12" t="str">
        <f t="shared" si="10"/>
        <v/>
      </c>
      <c r="Z108" s="1" t="str">
        <f t="shared" si="11"/>
        <v/>
      </c>
      <c r="AA108" s="30" t="e">
        <f t="shared" si="12"/>
        <v>#N/A</v>
      </c>
      <c r="AB108" s="30" t="e">
        <f t="shared" si="13"/>
        <v>#N/A</v>
      </c>
    </row>
    <row r="109" spans="2:28" x14ac:dyDescent="0.25">
      <c r="B109" s="25" t="str">
        <f>IF(Mensal!B109="","",Mensal!B109)</f>
        <v/>
      </c>
      <c r="C109" s="1" t="str">
        <f t="shared" si="9"/>
        <v/>
      </c>
      <c r="D109" s="28" t="str">
        <f>IF($B109="","",IF(Premissas!$D$10=0,0,E108*Mensal!C109/Mensal!C108))</f>
        <v/>
      </c>
      <c r="E109" s="28" t="str">
        <f>IF($B109="","",IF($Q109,$T109*Premissas!$D$10,D109))</f>
        <v/>
      </c>
      <c r="F109" s="28" t="str">
        <f>IF($B109="","",IF(Premissas!$D$11=0,0,G108*Mensal!D109/Mensal!D108))</f>
        <v/>
      </c>
      <c r="G109" s="28" t="str">
        <f>IF($B109="","",IF($Q109,$T109*Premissas!$D$11,F109))</f>
        <v/>
      </c>
      <c r="H109" s="28" t="str">
        <f>IF($B109="","",IF(Premissas!$D$12=0,0,I108*Mensal!E109/Mensal!E108))</f>
        <v/>
      </c>
      <c r="I109" s="28" t="str">
        <f>IF($B109="","",IF($Q109,$T109*Premissas!$D$12,H109))</f>
        <v/>
      </c>
      <c r="J109" s="28" t="str">
        <f>IF($B109="","",IF(Premissas!$D$13=0,0,K108*Mensal!F109/Mensal!F108))</f>
        <v/>
      </c>
      <c r="K109" s="28" t="str">
        <f>IF($B109="","",IF($Q109,$T109*Premissas!$D$13,J109))</f>
        <v/>
      </c>
      <c r="L109" s="28" t="str">
        <f>IF($B109="","",IF(Premissas!$D$14=0,0,M108*Mensal!G109/Mensal!G108))</f>
        <v/>
      </c>
      <c r="M109" s="28" t="str">
        <f>IF($B109="","",IF($Q109,$T109*Premissas!$D$14,L109))</f>
        <v/>
      </c>
      <c r="N109" s="28" t="str">
        <f>IF($B109="","",IF(Premissas!$D$15=0,0,O108*Mensal!H109/Mensal!H108))</f>
        <v/>
      </c>
      <c r="O109" s="28" t="str">
        <f>IF($B109="","",IF($Q109,$T109*Premissas!$D$15,N109))</f>
        <v/>
      </c>
      <c r="P109" s="28" t="str">
        <f t="shared" si="14"/>
        <v/>
      </c>
      <c r="Q109" s="14" t="str">
        <f>IF($B109="","",AND(Premissas!$E$19&gt;0,MOD($C109,MAX(Premissas!$E$19,1))=0))</f>
        <v/>
      </c>
      <c r="R109" s="28" t="str">
        <f>IF($B109="","",IF($Q109,ABS($P109*Premissas!$D$10-D109)+ABS($P109*Premissas!$D$11-F109)+ABS($P109*Premissas!$D$12-H109)+ABS($P109*Premissas!$D$13-J109)+ABS($P109*Premissas!$D$14-L109)+ABS($P109*Premissas!$D$15-N109),0))</f>
        <v/>
      </c>
      <c r="S109" s="29" t="str">
        <f>IF($B109="","",R109*Premissas!$D$20)</f>
        <v/>
      </c>
      <c r="T109" s="31" t="str">
        <f t="shared" si="15"/>
        <v/>
      </c>
      <c r="U109" s="12" t="str">
        <f t="shared" si="16"/>
        <v/>
      </c>
      <c r="V109" s="28" t="str">
        <f>IF($B109="","",Premissas!$D$7*Mensal!$I109/Mensal!$I$6)</f>
        <v/>
      </c>
      <c r="W109" s="12" t="str">
        <f t="shared" si="17"/>
        <v/>
      </c>
      <c r="X109" s="28" t="str">
        <f>IF($B109="","",MAX($T$6:T109))</f>
        <v/>
      </c>
      <c r="Y109" s="12" t="str">
        <f t="shared" si="10"/>
        <v/>
      </c>
      <c r="Z109" s="1" t="str">
        <f t="shared" si="11"/>
        <v/>
      </c>
      <c r="AA109" s="30" t="e">
        <f t="shared" si="12"/>
        <v>#N/A</v>
      </c>
      <c r="AB109" s="30" t="e">
        <f t="shared" si="13"/>
        <v>#N/A</v>
      </c>
    </row>
    <row r="110" spans="2:28" x14ac:dyDescent="0.25">
      <c r="B110" s="25" t="str">
        <f>IF(Mensal!B110="","",Mensal!B110)</f>
        <v/>
      </c>
      <c r="C110" s="1" t="str">
        <f t="shared" si="9"/>
        <v/>
      </c>
      <c r="D110" s="28" t="str">
        <f>IF($B110="","",IF(Premissas!$D$10=0,0,E109*Mensal!C110/Mensal!C109))</f>
        <v/>
      </c>
      <c r="E110" s="28" t="str">
        <f>IF($B110="","",IF($Q110,$T110*Premissas!$D$10,D110))</f>
        <v/>
      </c>
      <c r="F110" s="28" t="str">
        <f>IF($B110="","",IF(Premissas!$D$11=0,0,G109*Mensal!D110/Mensal!D109))</f>
        <v/>
      </c>
      <c r="G110" s="28" t="str">
        <f>IF($B110="","",IF($Q110,$T110*Premissas!$D$11,F110))</f>
        <v/>
      </c>
      <c r="H110" s="28" t="str">
        <f>IF($B110="","",IF(Premissas!$D$12=0,0,I109*Mensal!E110/Mensal!E109))</f>
        <v/>
      </c>
      <c r="I110" s="28" t="str">
        <f>IF($B110="","",IF($Q110,$T110*Premissas!$D$12,H110))</f>
        <v/>
      </c>
      <c r="J110" s="28" t="str">
        <f>IF($B110="","",IF(Premissas!$D$13=0,0,K109*Mensal!F110/Mensal!F109))</f>
        <v/>
      </c>
      <c r="K110" s="28" t="str">
        <f>IF($B110="","",IF($Q110,$T110*Premissas!$D$13,J110))</f>
        <v/>
      </c>
      <c r="L110" s="28" t="str">
        <f>IF($B110="","",IF(Premissas!$D$14=0,0,M109*Mensal!G110/Mensal!G109))</f>
        <v/>
      </c>
      <c r="M110" s="28" t="str">
        <f>IF($B110="","",IF($Q110,$T110*Premissas!$D$14,L110))</f>
        <v/>
      </c>
      <c r="N110" s="28" t="str">
        <f>IF($B110="","",IF(Premissas!$D$15=0,0,O109*Mensal!H110/Mensal!H109))</f>
        <v/>
      </c>
      <c r="O110" s="28" t="str">
        <f>IF($B110="","",IF($Q110,$T110*Premissas!$D$15,N110))</f>
        <v/>
      </c>
      <c r="P110" s="28" t="str">
        <f t="shared" si="14"/>
        <v/>
      </c>
      <c r="Q110" s="14" t="str">
        <f>IF($B110="","",AND(Premissas!$E$19&gt;0,MOD($C110,MAX(Premissas!$E$19,1))=0))</f>
        <v/>
      </c>
      <c r="R110" s="28" t="str">
        <f>IF($B110="","",IF($Q110,ABS($P110*Premissas!$D$10-D110)+ABS($P110*Premissas!$D$11-F110)+ABS($P110*Premissas!$D$12-H110)+ABS($P110*Premissas!$D$13-J110)+ABS($P110*Premissas!$D$14-L110)+ABS($P110*Premissas!$D$15-N110),0))</f>
        <v/>
      </c>
      <c r="S110" s="29" t="str">
        <f>IF($B110="","",R110*Premissas!$D$20)</f>
        <v/>
      </c>
      <c r="T110" s="31" t="str">
        <f t="shared" si="15"/>
        <v/>
      </c>
      <c r="U110" s="12" t="str">
        <f t="shared" si="16"/>
        <v/>
      </c>
      <c r="V110" s="28" t="str">
        <f>IF($B110="","",Premissas!$D$7*Mensal!$I110/Mensal!$I$6)</f>
        <v/>
      </c>
      <c r="W110" s="12" t="str">
        <f t="shared" si="17"/>
        <v/>
      </c>
      <c r="X110" s="28" t="str">
        <f>IF($B110="","",MAX($T$6:T110))</f>
        <v/>
      </c>
      <c r="Y110" s="12" t="str">
        <f t="shared" si="10"/>
        <v/>
      </c>
      <c r="Z110" s="1" t="str">
        <f t="shared" si="11"/>
        <v/>
      </c>
      <c r="AA110" s="30" t="e">
        <f t="shared" si="12"/>
        <v>#N/A</v>
      </c>
      <c r="AB110" s="30" t="e">
        <f t="shared" si="13"/>
        <v>#N/A</v>
      </c>
    </row>
    <row r="111" spans="2:28" x14ac:dyDescent="0.25">
      <c r="B111" s="25" t="str">
        <f>IF(Mensal!B111="","",Mensal!B111)</f>
        <v/>
      </c>
      <c r="C111" s="1" t="str">
        <f t="shared" si="9"/>
        <v/>
      </c>
      <c r="D111" s="28" t="str">
        <f>IF($B111="","",IF(Premissas!$D$10=0,0,E110*Mensal!C111/Mensal!C110))</f>
        <v/>
      </c>
      <c r="E111" s="28" t="str">
        <f>IF($B111="","",IF($Q111,$T111*Premissas!$D$10,D111))</f>
        <v/>
      </c>
      <c r="F111" s="28" t="str">
        <f>IF($B111="","",IF(Premissas!$D$11=0,0,G110*Mensal!D111/Mensal!D110))</f>
        <v/>
      </c>
      <c r="G111" s="28" t="str">
        <f>IF($B111="","",IF($Q111,$T111*Premissas!$D$11,F111))</f>
        <v/>
      </c>
      <c r="H111" s="28" t="str">
        <f>IF($B111="","",IF(Premissas!$D$12=0,0,I110*Mensal!E111/Mensal!E110))</f>
        <v/>
      </c>
      <c r="I111" s="28" t="str">
        <f>IF($B111="","",IF($Q111,$T111*Premissas!$D$12,H111))</f>
        <v/>
      </c>
      <c r="J111" s="28" t="str">
        <f>IF($B111="","",IF(Premissas!$D$13=0,0,K110*Mensal!F111/Mensal!F110))</f>
        <v/>
      </c>
      <c r="K111" s="28" t="str">
        <f>IF($B111="","",IF($Q111,$T111*Premissas!$D$13,J111))</f>
        <v/>
      </c>
      <c r="L111" s="28" t="str">
        <f>IF($B111="","",IF(Premissas!$D$14=0,0,M110*Mensal!G111/Mensal!G110))</f>
        <v/>
      </c>
      <c r="M111" s="28" t="str">
        <f>IF($B111="","",IF($Q111,$T111*Premissas!$D$14,L111))</f>
        <v/>
      </c>
      <c r="N111" s="28" t="str">
        <f>IF($B111="","",IF(Premissas!$D$15=0,0,O110*Mensal!H111/Mensal!H110))</f>
        <v/>
      </c>
      <c r="O111" s="28" t="str">
        <f>IF($B111="","",IF($Q111,$T111*Premissas!$D$15,N111))</f>
        <v/>
      </c>
      <c r="P111" s="28" t="str">
        <f t="shared" si="14"/>
        <v/>
      </c>
      <c r="Q111" s="14" t="str">
        <f>IF($B111="","",AND(Premissas!$E$19&gt;0,MOD($C111,MAX(Premissas!$E$19,1))=0))</f>
        <v/>
      </c>
      <c r="R111" s="28" t="str">
        <f>IF($B111="","",IF($Q111,ABS($P111*Premissas!$D$10-D111)+ABS($P111*Premissas!$D$11-F111)+ABS($P111*Premissas!$D$12-H111)+ABS($P111*Premissas!$D$13-J111)+ABS($P111*Premissas!$D$14-L111)+ABS($P111*Premissas!$D$15-N111),0))</f>
        <v/>
      </c>
      <c r="S111" s="29" t="str">
        <f>IF($B111="","",R111*Premissas!$D$20)</f>
        <v/>
      </c>
      <c r="T111" s="31" t="str">
        <f t="shared" si="15"/>
        <v/>
      </c>
      <c r="U111" s="12" t="str">
        <f t="shared" si="16"/>
        <v/>
      </c>
      <c r="V111" s="28" t="str">
        <f>IF($B111="","",Premissas!$D$7*Mensal!$I111/Mensal!$I$6)</f>
        <v/>
      </c>
      <c r="W111" s="12" t="str">
        <f t="shared" si="17"/>
        <v/>
      </c>
      <c r="X111" s="28" t="str">
        <f>IF($B111="","",MAX($T$6:T111))</f>
        <v/>
      </c>
      <c r="Y111" s="12" t="str">
        <f t="shared" si="10"/>
        <v/>
      </c>
      <c r="Z111" s="1" t="str">
        <f t="shared" si="11"/>
        <v/>
      </c>
      <c r="AA111" s="30" t="e">
        <f t="shared" si="12"/>
        <v>#N/A</v>
      </c>
      <c r="AB111" s="30" t="e">
        <f t="shared" si="13"/>
        <v>#N/A</v>
      </c>
    </row>
    <row r="112" spans="2:28" x14ac:dyDescent="0.25">
      <c r="B112" s="25" t="str">
        <f>IF(Mensal!B112="","",Mensal!B112)</f>
        <v/>
      </c>
      <c r="C112" s="1" t="str">
        <f t="shared" si="9"/>
        <v/>
      </c>
      <c r="D112" s="28" t="str">
        <f>IF($B112="","",IF(Premissas!$D$10=0,0,E111*Mensal!C112/Mensal!C111))</f>
        <v/>
      </c>
      <c r="E112" s="28" t="str">
        <f>IF($B112="","",IF($Q112,$T112*Premissas!$D$10,D112))</f>
        <v/>
      </c>
      <c r="F112" s="28" t="str">
        <f>IF($B112="","",IF(Premissas!$D$11=0,0,G111*Mensal!D112/Mensal!D111))</f>
        <v/>
      </c>
      <c r="G112" s="28" t="str">
        <f>IF($B112="","",IF($Q112,$T112*Premissas!$D$11,F112))</f>
        <v/>
      </c>
      <c r="H112" s="28" t="str">
        <f>IF($B112="","",IF(Premissas!$D$12=0,0,I111*Mensal!E112/Mensal!E111))</f>
        <v/>
      </c>
      <c r="I112" s="28" t="str">
        <f>IF($B112="","",IF($Q112,$T112*Premissas!$D$12,H112))</f>
        <v/>
      </c>
      <c r="J112" s="28" t="str">
        <f>IF($B112="","",IF(Premissas!$D$13=0,0,K111*Mensal!F112/Mensal!F111))</f>
        <v/>
      </c>
      <c r="K112" s="28" t="str">
        <f>IF($B112="","",IF($Q112,$T112*Premissas!$D$13,J112))</f>
        <v/>
      </c>
      <c r="L112" s="28" t="str">
        <f>IF($B112="","",IF(Premissas!$D$14=0,0,M111*Mensal!G112/Mensal!G111))</f>
        <v/>
      </c>
      <c r="M112" s="28" t="str">
        <f>IF($B112="","",IF($Q112,$T112*Premissas!$D$14,L112))</f>
        <v/>
      </c>
      <c r="N112" s="28" t="str">
        <f>IF($B112="","",IF(Premissas!$D$15=0,0,O111*Mensal!H112/Mensal!H111))</f>
        <v/>
      </c>
      <c r="O112" s="28" t="str">
        <f>IF($B112="","",IF($Q112,$T112*Premissas!$D$15,N112))</f>
        <v/>
      </c>
      <c r="P112" s="28" t="str">
        <f t="shared" si="14"/>
        <v/>
      </c>
      <c r="Q112" s="14" t="str">
        <f>IF($B112="","",AND(Premissas!$E$19&gt;0,MOD($C112,MAX(Premissas!$E$19,1))=0))</f>
        <v/>
      </c>
      <c r="R112" s="28" t="str">
        <f>IF($B112="","",IF($Q112,ABS($P112*Premissas!$D$10-D112)+ABS($P112*Premissas!$D$11-F112)+ABS($P112*Premissas!$D$12-H112)+ABS($P112*Premissas!$D$13-J112)+ABS($P112*Premissas!$D$14-L112)+ABS($P112*Premissas!$D$15-N112),0))</f>
        <v/>
      </c>
      <c r="S112" s="29" t="str">
        <f>IF($B112="","",R112*Premissas!$D$20)</f>
        <v/>
      </c>
      <c r="T112" s="31" t="str">
        <f t="shared" si="15"/>
        <v/>
      </c>
      <c r="U112" s="12" t="str">
        <f t="shared" si="16"/>
        <v/>
      </c>
      <c r="V112" s="28" t="str">
        <f>IF($B112="","",Premissas!$D$7*Mensal!$I112/Mensal!$I$6)</f>
        <v/>
      </c>
      <c r="W112" s="12" t="str">
        <f t="shared" si="17"/>
        <v/>
      </c>
      <c r="X112" s="28" t="str">
        <f>IF($B112="","",MAX($T$6:T112))</f>
        <v/>
      </c>
      <c r="Y112" s="12" t="str">
        <f t="shared" si="10"/>
        <v/>
      </c>
      <c r="Z112" s="1" t="str">
        <f t="shared" si="11"/>
        <v/>
      </c>
      <c r="AA112" s="30" t="e">
        <f t="shared" si="12"/>
        <v>#N/A</v>
      </c>
      <c r="AB112" s="30" t="e">
        <f t="shared" si="13"/>
        <v>#N/A</v>
      </c>
    </row>
    <row r="113" spans="2:28" x14ac:dyDescent="0.25">
      <c r="B113" s="25" t="str">
        <f>IF(Mensal!B113="","",Mensal!B113)</f>
        <v/>
      </c>
      <c r="C113" s="1" t="str">
        <f t="shared" si="9"/>
        <v/>
      </c>
      <c r="D113" s="28" t="str">
        <f>IF($B113="","",IF(Premissas!$D$10=0,0,E112*Mensal!C113/Mensal!C112))</f>
        <v/>
      </c>
      <c r="E113" s="28" t="str">
        <f>IF($B113="","",IF($Q113,$T113*Premissas!$D$10,D113))</f>
        <v/>
      </c>
      <c r="F113" s="28" t="str">
        <f>IF($B113="","",IF(Premissas!$D$11=0,0,G112*Mensal!D113/Mensal!D112))</f>
        <v/>
      </c>
      <c r="G113" s="28" t="str">
        <f>IF($B113="","",IF($Q113,$T113*Premissas!$D$11,F113))</f>
        <v/>
      </c>
      <c r="H113" s="28" t="str">
        <f>IF($B113="","",IF(Premissas!$D$12=0,0,I112*Mensal!E113/Mensal!E112))</f>
        <v/>
      </c>
      <c r="I113" s="28" t="str">
        <f>IF($B113="","",IF($Q113,$T113*Premissas!$D$12,H113))</f>
        <v/>
      </c>
      <c r="J113" s="28" t="str">
        <f>IF($B113="","",IF(Premissas!$D$13=0,0,K112*Mensal!F113/Mensal!F112))</f>
        <v/>
      </c>
      <c r="K113" s="28" t="str">
        <f>IF($B113="","",IF($Q113,$T113*Premissas!$D$13,J113))</f>
        <v/>
      </c>
      <c r="L113" s="28" t="str">
        <f>IF($B113="","",IF(Premissas!$D$14=0,0,M112*Mensal!G113/Mensal!G112))</f>
        <v/>
      </c>
      <c r="M113" s="28" t="str">
        <f>IF($B113="","",IF($Q113,$T113*Premissas!$D$14,L113))</f>
        <v/>
      </c>
      <c r="N113" s="28" t="str">
        <f>IF($B113="","",IF(Premissas!$D$15=0,0,O112*Mensal!H113/Mensal!H112))</f>
        <v/>
      </c>
      <c r="O113" s="28" t="str">
        <f>IF($B113="","",IF($Q113,$T113*Premissas!$D$15,N113))</f>
        <v/>
      </c>
      <c r="P113" s="28" t="str">
        <f t="shared" si="14"/>
        <v/>
      </c>
      <c r="Q113" s="14" t="str">
        <f>IF($B113="","",AND(Premissas!$E$19&gt;0,MOD($C113,MAX(Premissas!$E$19,1))=0))</f>
        <v/>
      </c>
      <c r="R113" s="28" t="str">
        <f>IF($B113="","",IF($Q113,ABS($P113*Premissas!$D$10-D113)+ABS($P113*Premissas!$D$11-F113)+ABS($P113*Premissas!$D$12-H113)+ABS($P113*Premissas!$D$13-J113)+ABS($P113*Premissas!$D$14-L113)+ABS($P113*Premissas!$D$15-N113),0))</f>
        <v/>
      </c>
      <c r="S113" s="29" t="str">
        <f>IF($B113="","",R113*Premissas!$D$20)</f>
        <v/>
      </c>
      <c r="T113" s="31" t="str">
        <f t="shared" si="15"/>
        <v/>
      </c>
      <c r="U113" s="12" t="str">
        <f t="shared" si="16"/>
        <v/>
      </c>
      <c r="V113" s="28" t="str">
        <f>IF($B113="","",Premissas!$D$7*Mensal!$I113/Mensal!$I$6)</f>
        <v/>
      </c>
      <c r="W113" s="12" t="str">
        <f t="shared" si="17"/>
        <v/>
      </c>
      <c r="X113" s="28" t="str">
        <f>IF($B113="","",MAX($T$6:T113))</f>
        <v/>
      </c>
      <c r="Y113" s="12" t="str">
        <f t="shared" si="10"/>
        <v/>
      </c>
      <c r="Z113" s="1" t="str">
        <f t="shared" si="11"/>
        <v/>
      </c>
      <c r="AA113" s="30" t="e">
        <f t="shared" si="12"/>
        <v>#N/A</v>
      </c>
      <c r="AB113" s="30" t="e">
        <f t="shared" si="13"/>
        <v>#N/A</v>
      </c>
    </row>
    <row r="114" spans="2:28" x14ac:dyDescent="0.25">
      <c r="B114" s="25" t="str">
        <f>IF(Mensal!B114="","",Mensal!B114)</f>
        <v/>
      </c>
      <c r="C114" s="1" t="str">
        <f t="shared" si="9"/>
        <v/>
      </c>
      <c r="D114" s="28" t="str">
        <f>IF($B114="","",IF(Premissas!$D$10=0,0,E113*Mensal!C114/Mensal!C113))</f>
        <v/>
      </c>
      <c r="E114" s="28" t="str">
        <f>IF($B114="","",IF($Q114,$T114*Premissas!$D$10,D114))</f>
        <v/>
      </c>
      <c r="F114" s="28" t="str">
        <f>IF($B114="","",IF(Premissas!$D$11=0,0,G113*Mensal!D114/Mensal!D113))</f>
        <v/>
      </c>
      <c r="G114" s="28" t="str">
        <f>IF($B114="","",IF($Q114,$T114*Premissas!$D$11,F114))</f>
        <v/>
      </c>
      <c r="H114" s="28" t="str">
        <f>IF($B114="","",IF(Premissas!$D$12=0,0,I113*Mensal!E114/Mensal!E113))</f>
        <v/>
      </c>
      <c r="I114" s="28" t="str">
        <f>IF($B114="","",IF($Q114,$T114*Premissas!$D$12,H114))</f>
        <v/>
      </c>
      <c r="J114" s="28" t="str">
        <f>IF($B114="","",IF(Premissas!$D$13=0,0,K113*Mensal!F114/Mensal!F113))</f>
        <v/>
      </c>
      <c r="K114" s="28" t="str">
        <f>IF($B114="","",IF($Q114,$T114*Premissas!$D$13,J114))</f>
        <v/>
      </c>
      <c r="L114" s="28" t="str">
        <f>IF($B114="","",IF(Premissas!$D$14=0,0,M113*Mensal!G114/Mensal!G113))</f>
        <v/>
      </c>
      <c r="M114" s="28" t="str">
        <f>IF($B114="","",IF($Q114,$T114*Premissas!$D$14,L114))</f>
        <v/>
      </c>
      <c r="N114" s="28" t="str">
        <f>IF($B114="","",IF(Premissas!$D$15=0,0,O113*Mensal!H114/Mensal!H113))</f>
        <v/>
      </c>
      <c r="O114" s="28" t="str">
        <f>IF($B114="","",IF($Q114,$T114*Premissas!$D$15,N114))</f>
        <v/>
      </c>
      <c r="P114" s="28" t="str">
        <f t="shared" si="14"/>
        <v/>
      </c>
      <c r="Q114" s="14" t="str">
        <f>IF($B114="","",AND(Premissas!$E$19&gt;0,MOD($C114,MAX(Premissas!$E$19,1))=0))</f>
        <v/>
      </c>
      <c r="R114" s="28" t="str">
        <f>IF($B114="","",IF($Q114,ABS($P114*Premissas!$D$10-D114)+ABS($P114*Premissas!$D$11-F114)+ABS($P114*Premissas!$D$12-H114)+ABS($P114*Premissas!$D$13-J114)+ABS($P114*Premissas!$D$14-L114)+ABS($P114*Premissas!$D$15-N114),0))</f>
        <v/>
      </c>
      <c r="S114" s="29" t="str">
        <f>IF($B114="","",R114*Premissas!$D$20)</f>
        <v/>
      </c>
      <c r="T114" s="31" t="str">
        <f t="shared" si="15"/>
        <v/>
      </c>
      <c r="U114" s="12" t="str">
        <f t="shared" si="16"/>
        <v/>
      </c>
      <c r="V114" s="28" t="str">
        <f>IF($B114="","",Premissas!$D$7*Mensal!$I114/Mensal!$I$6)</f>
        <v/>
      </c>
      <c r="W114" s="12" t="str">
        <f t="shared" si="17"/>
        <v/>
      </c>
      <c r="X114" s="28" t="str">
        <f>IF($B114="","",MAX($T$6:T114))</f>
        <v/>
      </c>
      <c r="Y114" s="12" t="str">
        <f t="shared" si="10"/>
        <v/>
      </c>
      <c r="Z114" s="1" t="str">
        <f t="shared" si="11"/>
        <v/>
      </c>
      <c r="AA114" s="30" t="e">
        <f t="shared" si="12"/>
        <v>#N/A</v>
      </c>
      <c r="AB114" s="30" t="e">
        <f t="shared" si="13"/>
        <v>#N/A</v>
      </c>
    </row>
    <row r="115" spans="2:28" x14ac:dyDescent="0.25">
      <c r="B115" s="25" t="str">
        <f>IF(Mensal!B115="","",Mensal!B115)</f>
        <v/>
      </c>
      <c r="C115" s="1" t="str">
        <f t="shared" si="9"/>
        <v/>
      </c>
      <c r="D115" s="28" t="str">
        <f>IF($B115="","",IF(Premissas!$D$10=0,0,E114*Mensal!C115/Mensal!C114))</f>
        <v/>
      </c>
      <c r="E115" s="28" t="str">
        <f>IF($B115="","",IF($Q115,$T115*Premissas!$D$10,D115))</f>
        <v/>
      </c>
      <c r="F115" s="28" t="str">
        <f>IF($B115="","",IF(Premissas!$D$11=0,0,G114*Mensal!D115/Mensal!D114))</f>
        <v/>
      </c>
      <c r="G115" s="28" t="str">
        <f>IF($B115="","",IF($Q115,$T115*Premissas!$D$11,F115))</f>
        <v/>
      </c>
      <c r="H115" s="28" t="str">
        <f>IF($B115="","",IF(Premissas!$D$12=0,0,I114*Mensal!E115/Mensal!E114))</f>
        <v/>
      </c>
      <c r="I115" s="28" t="str">
        <f>IF($B115="","",IF($Q115,$T115*Premissas!$D$12,H115))</f>
        <v/>
      </c>
      <c r="J115" s="28" t="str">
        <f>IF($B115="","",IF(Premissas!$D$13=0,0,K114*Mensal!F115/Mensal!F114))</f>
        <v/>
      </c>
      <c r="K115" s="28" t="str">
        <f>IF($B115="","",IF($Q115,$T115*Premissas!$D$13,J115))</f>
        <v/>
      </c>
      <c r="L115" s="28" t="str">
        <f>IF($B115="","",IF(Premissas!$D$14=0,0,M114*Mensal!G115/Mensal!G114))</f>
        <v/>
      </c>
      <c r="M115" s="28" t="str">
        <f>IF($B115="","",IF($Q115,$T115*Premissas!$D$14,L115))</f>
        <v/>
      </c>
      <c r="N115" s="28" t="str">
        <f>IF($B115="","",IF(Premissas!$D$15=0,0,O114*Mensal!H115/Mensal!H114))</f>
        <v/>
      </c>
      <c r="O115" s="28" t="str">
        <f>IF($B115="","",IF($Q115,$T115*Premissas!$D$15,N115))</f>
        <v/>
      </c>
      <c r="P115" s="28" t="str">
        <f t="shared" si="14"/>
        <v/>
      </c>
      <c r="Q115" s="14" t="str">
        <f>IF($B115="","",AND(Premissas!$E$19&gt;0,MOD($C115,MAX(Premissas!$E$19,1))=0))</f>
        <v/>
      </c>
      <c r="R115" s="28" t="str">
        <f>IF($B115="","",IF($Q115,ABS($P115*Premissas!$D$10-D115)+ABS($P115*Premissas!$D$11-F115)+ABS($P115*Premissas!$D$12-H115)+ABS($P115*Premissas!$D$13-J115)+ABS($P115*Premissas!$D$14-L115)+ABS($P115*Premissas!$D$15-N115),0))</f>
        <v/>
      </c>
      <c r="S115" s="29" t="str">
        <f>IF($B115="","",R115*Premissas!$D$20)</f>
        <v/>
      </c>
      <c r="T115" s="31" t="str">
        <f t="shared" si="15"/>
        <v/>
      </c>
      <c r="U115" s="12" t="str">
        <f t="shared" si="16"/>
        <v/>
      </c>
      <c r="V115" s="28" t="str">
        <f>IF($B115="","",Premissas!$D$7*Mensal!$I115/Mensal!$I$6)</f>
        <v/>
      </c>
      <c r="W115" s="12" t="str">
        <f t="shared" si="17"/>
        <v/>
      </c>
      <c r="X115" s="28" t="str">
        <f>IF($B115="","",MAX($T$6:T115))</f>
        <v/>
      </c>
      <c r="Y115" s="12" t="str">
        <f t="shared" si="10"/>
        <v/>
      </c>
      <c r="Z115" s="1" t="str">
        <f t="shared" si="11"/>
        <v/>
      </c>
      <c r="AA115" s="30" t="e">
        <f t="shared" si="12"/>
        <v>#N/A</v>
      </c>
      <c r="AB115" s="30" t="e">
        <f t="shared" si="13"/>
        <v>#N/A</v>
      </c>
    </row>
    <row r="116" spans="2:28" x14ac:dyDescent="0.25">
      <c r="B116" s="25" t="str">
        <f>IF(Mensal!B116="","",Mensal!B116)</f>
        <v/>
      </c>
      <c r="C116" s="1" t="str">
        <f t="shared" si="9"/>
        <v/>
      </c>
      <c r="D116" s="28" t="str">
        <f>IF($B116="","",IF(Premissas!$D$10=0,0,E115*Mensal!C116/Mensal!C115))</f>
        <v/>
      </c>
      <c r="E116" s="28" t="str">
        <f>IF($B116="","",IF($Q116,$T116*Premissas!$D$10,D116))</f>
        <v/>
      </c>
      <c r="F116" s="28" t="str">
        <f>IF($B116="","",IF(Premissas!$D$11=0,0,G115*Mensal!D116/Mensal!D115))</f>
        <v/>
      </c>
      <c r="G116" s="28" t="str">
        <f>IF($B116="","",IF($Q116,$T116*Premissas!$D$11,F116))</f>
        <v/>
      </c>
      <c r="H116" s="28" t="str">
        <f>IF($B116="","",IF(Premissas!$D$12=0,0,I115*Mensal!E116/Mensal!E115))</f>
        <v/>
      </c>
      <c r="I116" s="28" t="str">
        <f>IF($B116="","",IF($Q116,$T116*Premissas!$D$12,H116))</f>
        <v/>
      </c>
      <c r="J116" s="28" t="str">
        <f>IF($B116="","",IF(Premissas!$D$13=0,0,K115*Mensal!F116/Mensal!F115))</f>
        <v/>
      </c>
      <c r="K116" s="28" t="str">
        <f>IF($B116="","",IF($Q116,$T116*Premissas!$D$13,J116))</f>
        <v/>
      </c>
      <c r="L116" s="28" t="str">
        <f>IF($B116="","",IF(Premissas!$D$14=0,0,M115*Mensal!G116/Mensal!G115))</f>
        <v/>
      </c>
      <c r="M116" s="28" t="str">
        <f>IF($B116="","",IF($Q116,$T116*Premissas!$D$14,L116))</f>
        <v/>
      </c>
      <c r="N116" s="28" t="str">
        <f>IF($B116="","",IF(Premissas!$D$15=0,0,O115*Mensal!H116/Mensal!H115))</f>
        <v/>
      </c>
      <c r="O116" s="28" t="str">
        <f>IF($B116="","",IF($Q116,$T116*Premissas!$D$15,N116))</f>
        <v/>
      </c>
      <c r="P116" s="28" t="str">
        <f t="shared" si="14"/>
        <v/>
      </c>
      <c r="Q116" s="14" t="str">
        <f>IF($B116="","",AND(Premissas!$E$19&gt;0,MOD($C116,MAX(Premissas!$E$19,1))=0))</f>
        <v/>
      </c>
      <c r="R116" s="28" t="str">
        <f>IF($B116="","",IF($Q116,ABS($P116*Premissas!$D$10-D116)+ABS($P116*Premissas!$D$11-F116)+ABS($P116*Premissas!$D$12-H116)+ABS($P116*Premissas!$D$13-J116)+ABS($P116*Premissas!$D$14-L116)+ABS($P116*Premissas!$D$15-N116),0))</f>
        <v/>
      </c>
      <c r="S116" s="29" t="str">
        <f>IF($B116="","",R116*Premissas!$D$20)</f>
        <v/>
      </c>
      <c r="T116" s="31" t="str">
        <f t="shared" si="15"/>
        <v/>
      </c>
      <c r="U116" s="12" t="str">
        <f t="shared" si="16"/>
        <v/>
      </c>
      <c r="V116" s="28" t="str">
        <f>IF($B116="","",Premissas!$D$7*Mensal!$I116/Mensal!$I$6)</f>
        <v/>
      </c>
      <c r="W116" s="12" t="str">
        <f t="shared" si="17"/>
        <v/>
      </c>
      <c r="X116" s="28" t="str">
        <f>IF($B116="","",MAX($T$6:T116))</f>
        <v/>
      </c>
      <c r="Y116" s="12" t="str">
        <f t="shared" si="10"/>
        <v/>
      </c>
      <c r="Z116" s="1" t="str">
        <f t="shared" si="11"/>
        <v/>
      </c>
      <c r="AA116" s="30" t="e">
        <f t="shared" si="12"/>
        <v>#N/A</v>
      </c>
      <c r="AB116" s="30" t="e">
        <f t="shared" si="13"/>
        <v>#N/A</v>
      </c>
    </row>
    <row r="117" spans="2:28" x14ac:dyDescent="0.25">
      <c r="B117" s="25" t="str">
        <f>IF(Mensal!B117="","",Mensal!B117)</f>
        <v/>
      </c>
      <c r="C117" s="1" t="str">
        <f t="shared" si="9"/>
        <v/>
      </c>
      <c r="D117" s="28" t="str">
        <f>IF($B117="","",IF(Premissas!$D$10=0,0,E116*Mensal!C117/Mensal!C116))</f>
        <v/>
      </c>
      <c r="E117" s="28" t="str">
        <f>IF($B117="","",IF($Q117,$T117*Premissas!$D$10,D117))</f>
        <v/>
      </c>
      <c r="F117" s="28" t="str">
        <f>IF($B117="","",IF(Premissas!$D$11=0,0,G116*Mensal!D117/Mensal!D116))</f>
        <v/>
      </c>
      <c r="G117" s="28" t="str">
        <f>IF($B117="","",IF($Q117,$T117*Premissas!$D$11,F117))</f>
        <v/>
      </c>
      <c r="H117" s="28" t="str">
        <f>IF($B117="","",IF(Premissas!$D$12=0,0,I116*Mensal!E117/Mensal!E116))</f>
        <v/>
      </c>
      <c r="I117" s="28" t="str">
        <f>IF($B117="","",IF($Q117,$T117*Premissas!$D$12,H117))</f>
        <v/>
      </c>
      <c r="J117" s="28" t="str">
        <f>IF($B117="","",IF(Premissas!$D$13=0,0,K116*Mensal!F117/Mensal!F116))</f>
        <v/>
      </c>
      <c r="K117" s="28" t="str">
        <f>IF($B117="","",IF($Q117,$T117*Premissas!$D$13,J117))</f>
        <v/>
      </c>
      <c r="L117" s="28" t="str">
        <f>IF($B117="","",IF(Premissas!$D$14=0,0,M116*Mensal!G117/Mensal!G116))</f>
        <v/>
      </c>
      <c r="M117" s="28" t="str">
        <f>IF($B117="","",IF($Q117,$T117*Premissas!$D$14,L117))</f>
        <v/>
      </c>
      <c r="N117" s="28" t="str">
        <f>IF($B117="","",IF(Premissas!$D$15=0,0,O116*Mensal!H117/Mensal!H116))</f>
        <v/>
      </c>
      <c r="O117" s="28" t="str">
        <f>IF($B117="","",IF($Q117,$T117*Premissas!$D$15,N117))</f>
        <v/>
      </c>
      <c r="P117" s="28" t="str">
        <f t="shared" si="14"/>
        <v/>
      </c>
      <c r="Q117" s="14" t="str">
        <f>IF($B117="","",AND(Premissas!$E$19&gt;0,MOD($C117,MAX(Premissas!$E$19,1))=0))</f>
        <v/>
      </c>
      <c r="R117" s="28" t="str">
        <f>IF($B117="","",IF($Q117,ABS($P117*Premissas!$D$10-D117)+ABS($P117*Premissas!$D$11-F117)+ABS($P117*Premissas!$D$12-H117)+ABS($P117*Premissas!$D$13-J117)+ABS($P117*Premissas!$D$14-L117)+ABS($P117*Premissas!$D$15-N117),0))</f>
        <v/>
      </c>
      <c r="S117" s="29" t="str">
        <f>IF($B117="","",R117*Premissas!$D$20)</f>
        <v/>
      </c>
      <c r="T117" s="31" t="str">
        <f t="shared" si="15"/>
        <v/>
      </c>
      <c r="U117" s="12" t="str">
        <f t="shared" si="16"/>
        <v/>
      </c>
      <c r="V117" s="28" t="str">
        <f>IF($B117="","",Premissas!$D$7*Mensal!$I117/Mensal!$I$6)</f>
        <v/>
      </c>
      <c r="W117" s="12" t="str">
        <f t="shared" si="17"/>
        <v/>
      </c>
      <c r="X117" s="28" t="str">
        <f>IF($B117="","",MAX($T$6:T117))</f>
        <v/>
      </c>
      <c r="Y117" s="12" t="str">
        <f t="shared" si="10"/>
        <v/>
      </c>
      <c r="Z117" s="1" t="str">
        <f t="shared" si="11"/>
        <v/>
      </c>
      <c r="AA117" s="30" t="e">
        <f t="shared" si="12"/>
        <v>#N/A</v>
      </c>
      <c r="AB117" s="30" t="e">
        <f t="shared" si="13"/>
        <v>#N/A</v>
      </c>
    </row>
    <row r="118" spans="2:28" x14ac:dyDescent="0.25">
      <c r="B118" s="25" t="str">
        <f>IF(Mensal!B118="","",Mensal!B118)</f>
        <v/>
      </c>
      <c r="C118" s="1" t="str">
        <f t="shared" si="9"/>
        <v/>
      </c>
      <c r="D118" s="28" t="str">
        <f>IF($B118="","",IF(Premissas!$D$10=0,0,E117*Mensal!C118/Mensal!C117))</f>
        <v/>
      </c>
      <c r="E118" s="28" t="str">
        <f>IF($B118="","",IF($Q118,$T118*Premissas!$D$10,D118))</f>
        <v/>
      </c>
      <c r="F118" s="28" t="str">
        <f>IF($B118="","",IF(Premissas!$D$11=0,0,G117*Mensal!D118/Mensal!D117))</f>
        <v/>
      </c>
      <c r="G118" s="28" t="str">
        <f>IF($B118="","",IF($Q118,$T118*Premissas!$D$11,F118))</f>
        <v/>
      </c>
      <c r="H118" s="28" t="str">
        <f>IF($B118="","",IF(Premissas!$D$12=0,0,I117*Mensal!E118/Mensal!E117))</f>
        <v/>
      </c>
      <c r="I118" s="28" t="str">
        <f>IF($B118="","",IF($Q118,$T118*Premissas!$D$12,H118))</f>
        <v/>
      </c>
      <c r="J118" s="28" t="str">
        <f>IF($B118="","",IF(Premissas!$D$13=0,0,K117*Mensal!F118/Mensal!F117))</f>
        <v/>
      </c>
      <c r="K118" s="28" t="str">
        <f>IF($B118="","",IF($Q118,$T118*Premissas!$D$13,J118))</f>
        <v/>
      </c>
      <c r="L118" s="28" t="str">
        <f>IF($B118="","",IF(Premissas!$D$14=0,0,M117*Mensal!G118/Mensal!G117))</f>
        <v/>
      </c>
      <c r="M118" s="28" t="str">
        <f>IF($B118="","",IF($Q118,$T118*Premissas!$D$14,L118))</f>
        <v/>
      </c>
      <c r="N118" s="28" t="str">
        <f>IF($B118="","",IF(Premissas!$D$15=0,0,O117*Mensal!H118/Mensal!H117))</f>
        <v/>
      </c>
      <c r="O118" s="28" t="str">
        <f>IF($B118="","",IF($Q118,$T118*Premissas!$D$15,N118))</f>
        <v/>
      </c>
      <c r="P118" s="28" t="str">
        <f t="shared" si="14"/>
        <v/>
      </c>
      <c r="Q118" s="14" t="str">
        <f>IF($B118="","",AND(Premissas!$E$19&gt;0,MOD($C118,MAX(Premissas!$E$19,1))=0))</f>
        <v/>
      </c>
      <c r="R118" s="28" t="str">
        <f>IF($B118="","",IF($Q118,ABS($P118*Premissas!$D$10-D118)+ABS($P118*Premissas!$D$11-F118)+ABS($P118*Premissas!$D$12-H118)+ABS($P118*Premissas!$D$13-J118)+ABS($P118*Premissas!$D$14-L118)+ABS($P118*Premissas!$D$15-N118),0))</f>
        <v/>
      </c>
      <c r="S118" s="29" t="str">
        <f>IF($B118="","",R118*Premissas!$D$20)</f>
        <v/>
      </c>
      <c r="T118" s="31" t="str">
        <f t="shared" si="15"/>
        <v/>
      </c>
      <c r="U118" s="12" t="str">
        <f t="shared" si="16"/>
        <v/>
      </c>
      <c r="V118" s="28" t="str">
        <f>IF($B118="","",Premissas!$D$7*Mensal!$I118/Mensal!$I$6)</f>
        <v/>
      </c>
      <c r="W118" s="12" t="str">
        <f t="shared" si="17"/>
        <v/>
      </c>
      <c r="X118" s="28" t="str">
        <f>IF($B118="","",MAX($T$6:T118))</f>
        <v/>
      </c>
      <c r="Y118" s="12" t="str">
        <f t="shared" si="10"/>
        <v/>
      </c>
      <c r="Z118" s="1" t="str">
        <f t="shared" si="11"/>
        <v/>
      </c>
      <c r="AA118" s="30" t="e">
        <f t="shared" si="12"/>
        <v>#N/A</v>
      </c>
      <c r="AB118" s="30" t="e">
        <f t="shared" si="13"/>
        <v>#N/A</v>
      </c>
    </row>
    <row r="119" spans="2:28" x14ac:dyDescent="0.25">
      <c r="B119" s="25" t="str">
        <f>IF(Mensal!B119="","",Mensal!B119)</f>
        <v/>
      </c>
      <c r="C119" s="1" t="str">
        <f t="shared" si="9"/>
        <v/>
      </c>
      <c r="D119" s="28" t="str">
        <f>IF($B119="","",IF(Premissas!$D$10=0,0,E118*Mensal!C119/Mensal!C118))</f>
        <v/>
      </c>
      <c r="E119" s="28" t="str">
        <f>IF($B119="","",IF($Q119,$T119*Premissas!$D$10,D119))</f>
        <v/>
      </c>
      <c r="F119" s="28" t="str">
        <f>IF($B119="","",IF(Premissas!$D$11=0,0,G118*Mensal!D119/Mensal!D118))</f>
        <v/>
      </c>
      <c r="G119" s="28" t="str">
        <f>IF($B119="","",IF($Q119,$T119*Premissas!$D$11,F119))</f>
        <v/>
      </c>
      <c r="H119" s="28" t="str">
        <f>IF($B119="","",IF(Premissas!$D$12=0,0,I118*Mensal!E119/Mensal!E118))</f>
        <v/>
      </c>
      <c r="I119" s="28" t="str">
        <f>IF($B119="","",IF($Q119,$T119*Premissas!$D$12,H119))</f>
        <v/>
      </c>
      <c r="J119" s="28" t="str">
        <f>IF($B119="","",IF(Premissas!$D$13=0,0,K118*Mensal!F119/Mensal!F118))</f>
        <v/>
      </c>
      <c r="K119" s="28" t="str">
        <f>IF($B119="","",IF($Q119,$T119*Premissas!$D$13,J119))</f>
        <v/>
      </c>
      <c r="L119" s="28" t="str">
        <f>IF($B119="","",IF(Premissas!$D$14=0,0,M118*Mensal!G119/Mensal!G118))</f>
        <v/>
      </c>
      <c r="M119" s="28" t="str">
        <f>IF($B119="","",IF($Q119,$T119*Premissas!$D$14,L119))</f>
        <v/>
      </c>
      <c r="N119" s="28" t="str">
        <f>IF($B119="","",IF(Premissas!$D$15=0,0,O118*Mensal!H119/Mensal!H118))</f>
        <v/>
      </c>
      <c r="O119" s="28" t="str">
        <f>IF($B119="","",IF($Q119,$T119*Premissas!$D$15,N119))</f>
        <v/>
      </c>
      <c r="P119" s="28" t="str">
        <f t="shared" si="14"/>
        <v/>
      </c>
      <c r="Q119" s="14" t="str">
        <f>IF($B119="","",AND(Premissas!$E$19&gt;0,MOD($C119,MAX(Premissas!$E$19,1))=0))</f>
        <v/>
      </c>
      <c r="R119" s="28" t="str">
        <f>IF($B119="","",IF($Q119,ABS($P119*Premissas!$D$10-D119)+ABS($P119*Premissas!$D$11-F119)+ABS($P119*Premissas!$D$12-H119)+ABS($P119*Premissas!$D$13-J119)+ABS($P119*Premissas!$D$14-L119)+ABS($P119*Premissas!$D$15-N119),0))</f>
        <v/>
      </c>
      <c r="S119" s="29" t="str">
        <f>IF($B119="","",R119*Premissas!$D$20)</f>
        <v/>
      </c>
      <c r="T119" s="31" t="str">
        <f t="shared" si="15"/>
        <v/>
      </c>
      <c r="U119" s="12" t="str">
        <f t="shared" si="16"/>
        <v/>
      </c>
      <c r="V119" s="28" t="str">
        <f>IF($B119="","",Premissas!$D$7*Mensal!$I119/Mensal!$I$6)</f>
        <v/>
      </c>
      <c r="W119" s="12" t="str">
        <f t="shared" si="17"/>
        <v/>
      </c>
      <c r="X119" s="28" t="str">
        <f>IF($B119="","",MAX($T$6:T119))</f>
        <v/>
      </c>
      <c r="Y119" s="12" t="str">
        <f t="shared" si="10"/>
        <v/>
      </c>
      <c r="Z119" s="1" t="str">
        <f t="shared" si="11"/>
        <v/>
      </c>
      <c r="AA119" s="30" t="e">
        <f t="shared" si="12"/>
        <v>#N/A</v>
      </c>
      <c r="AB119" s="30" t="e">
        <f t="shared" si="13"/>
        <v>#N/A</v>
      </c>
    </row>
    <row r="120" spans="2:28" x14ac:dyDescent="0.25">
      <c r="B120" s="25" t="str">
        <f>IF(Mensal!B120="","",Mensal!B120)</f>
        <v/>
      </c>
      <c r="C120" s="1" t="str">
        <f t="shared" si="9"/>
        <v/>
      </c>
      <c r="D120" s="28" t="str">
        <f>IF($B120="","",IF(Premissas!$D$10=0,0,E119*Mensal!C120/Mensal!C119))</f>
        <v/>
      </c>
      <c r="E120" s="28" t="str">
        <f>IF($B120="","",IF($Q120,$T120*Premissas!$D$10,D120))</f>
        <v/>
      </c>
      <c r="F120" s="28" t="str">
        <f>IF($B120="","",IF(Premissas!$D$11=0,0,G119*Mensal!D120/Mensal!D119))</f>
        <v/>
      </c>
      <c r="G120" s="28" t="str">
        <f>IF($B120="","",IF($Q120,$T120*Premissas!$D$11,F120))</f>
        <v/>
      </c>
      <c r="H120" s="28" t="str">
        <f>IF($B120="","",IF(Premissas!$D$12=0,0,I119*Mensal!E120/Mensal!E119))</f>
        <v/>
      </c>
      <c r="I120" s="28" t="str">
        <f>IF($B120="","",IF($Q120,$T120*Premissas!$D$12,H120))</f>
        <v/>
      </c>
      <c r="J120" s="28" t="str">
        <f>IF($B120="","",IF(Premissas!$D$13=0,0,K119*Mensal!F120/Mensal!F119))</f>
        <v/>
      </c>
      <c r="K120" s="28" t="str">
        <f>IF($B120="","",IF($Q120,$T120*Premissas!$D$13,J120))</f>
        <v/>
      </c>
      <c r="L120" s="28" t="str">
        <f>IF($B120="","",IF(Premissas!$D$14=0,0,M119*Mensal!G120/Mensal!G119))</f>
        <v/>
      </c>
      <c r="M120" s="28" t="str">
        <f>IF($B120="","",IF($Q120,$T120*Premissas!$D$14,L120))</f>
        <v/>
      </c>
      <c r="N120" s="28" t="str">
        <f>IF($B120="","",IF(Premissas!$D$15=0,0,O119*Mensal!H120/Mensal!H119))</f>
        <v/>
      </c>
      <c r="O120" s="28" t="str">
        <f>IF($B120="","",IF($Q120,$T120*Premissas!$D$15,N120))</f>
        <v/>
      </c>
      <c r="P120" s="28" t="str">
        <f t="shared" si="14"/>
        <v/>
      </c>
      <c r="Q120" s="14" t="str">
        <f>IF($B120="","",AND(Premissas!$E$19&gt;0,MOD($C120,MAX(Premissas!$E$19,1))=0))</f>
        <v/>
      </c>
      <c r="R120" s="28" t="str">
        <f>IF($B120="","",IF($Q120,ABS($P120*Premissas!$D$10-D120)+ABS($P120*Premissas!$D$11-F120)+ABS($P120*Premissas!$D$12-H120)+ABS($P120*Premissas!$D$13-J120)+ABS($P120*Premissas!$D$14-L120)+ABS($P120*Premissas!$D$15-N120),0))</f>
        <v/>
      </c>
      <c r="S120" s="29" t="str">
        <f>IF($B120="","",R120*Premissas!$D$20)</f>
        <v/>
      </c>
      <c r="T120" s="31" t="str">
        <f t="shared" si="15"/>
        <v/>
      </c>
      <c r="U120" s="12" t="str">
        <f t="shared" si="16"/>
        <v/>
      </c>
      <c r="V120" s="28" t="str">
        <f>IF($B120="","",Premissas!$D$7*Mensal!$I120/Mensal!$I$6)</f>
        <v/>
      </c>
      <c r="W120" s="12" t="str">
        <f t="shared" si="17"/>
        <v/>
      </c>
      <c r="X120" s="28" t="str">
        <f>IF($B120="","",MAX($T$6:T120))</f>
        <v/>
      </c>
      <c r="Y120" s="12" t="str">
        <f t="shared" si="10"/>
        <v/>
      </c>
      <c r="Z120" s="1" t="str">
        <f t="shared" si="11"/>
        <v/>
      </c>
      <c r="AA120" s="30" t="e">
        <f t="shared" si="12"/>
        <v>#N/A</v>
      </c>
      <c r="AB120" s="30" t="e">
        <f t="shared" si="13"/>
        <v>#N/A</v>
      </c>
    </row>
    <row r="121" spans="2:28" x14ac:dyDescent="0.25">
      <c r="B121" s="25" t="str">
        <f>IF(Mensal!B121="","",Mensal!B121)</f>
        <v/>
      </c>
      <c r="C121" s="1" t="str">
        <f t="shared" si="9"/>
        <v/>
      </c>
      <c r="D121" s="28" t="str">
        <f>IF($B121="","",IF(Premissas!$D$10=0,0,E120*Mensal!C121/Mensal!C120))</f>
        <v/>
      </c>
      <c r="E121" s="28" t="str">
        <f>IF($B121="","",IF($Q121,$T121*Premissas!$D$10,D121))</f>
        <v/>
      </c>
      <c r="F121" s="28" t="str">
        <f>IF($B121="","",IF(Premissas!$D$11=0,0,G120*Mensal!D121/Mensal!D120))</f>
        <v/>
      </c>
      <c r="G121" s="28" t="str">
        <f>IF($B121="","",IF($Q121,$T121*Premissas!$D$11,F121))</f>
        <v/>
      </c>
      <c r="H121" s="28" t="str">
        <f>IF($B121="","",IF(Premissas!$D$12=0,0,I120*Mensal!E121/Mensal!E120))</f>
        <v/>
      </c>
      <c r="I121" s="28" t="str">
        <f>IF($B121="","",IF($Q121,$T121*Premissas!$D$12,H121))</f>
        <v/>
      </c>
      <c r="J121" s="28" t="str">
        <f>IF($B121="","",IF(Premissas!$D$13=0,0,K120*Mensal!F121/Mensal!F120))</f>
        <v/>
      </c>
      <c r="K121" s="28" t="str">
        <f>IF($B121="","",IF($Q121,$T121*Premissas!$D$13,J121))</f>
        <v/>
      </c>
      <c r="L121" s="28" t="str">
        <f>IF($B121="","",IF(Premissas!$D$14=0,0,M120*Mensal!G121/Mensal!G120))</f>
        <v/>
      </c>
      <c r="M121" s="28" t="str">
        <f>IF($B121="","",IF($Q121,$T121*Premissas!$D$14,L121))</f>
        <v/>
      </c>
      <c r="N121" s="28" t="str">
        <f>IF($B121="","",IF(Premissas!$D$15=0,0,O120*Mensal!H121/Mensal!H120))</f>
        <v/>
      </c>
      <c r="O121" s="28" t="str">
        <f>IF($B121="","",IF($Q121,$T121*Premissas!$D$15,N121))</f>
        <v/>
      </c>
      <c r="P121" s="28" t="str">
        <f t="shared" si="14"/>
        <v/>
      </c>
      <c r="Q121" s="14" t="str">
        <f>IF($B121="","",AND(Premissas!$E$19&gt;0,MOD($C121,MAX(Premissas!$E$19,1))=0))</f>
        <v/>
      </c>
      <c r="R121" s="28" t="str">
        <f>IF($B121="","",IF($Q121,ABS($P121*Premissas!$D$10-D121)+ABS($P121*Premissas!$D$11-F121)+ABS($P121*Premissas!$D$12-H121)+ABS($P121*Premissas!$D$13-J121)+ABS($P121*Premissas!$D$14-L121)+ABS($P121*Premissas!$D$15-N121),0))</f>
        <v/>
      </c>
      <c r="S121" s="29" t="str">
        <f>IF($B121="","",R121*Premissas!$D$20)</f>
        <v/>
      </c>
      <c r="T121" s="31" t="str">
        <f t="shared" si="15"/>
        <v/>
      </c>
      <c r="U121" s="12" t="str">
        <f t="shared" si="16"/>
        <v/>
      </c>
      <c r="V121" s="28" t="str">
        <f>IF($B121="","",Premissas!$D$7*Mensal!$I121/Mensal!$I$6)</f>
        <v/>
      </c>
      <c r="W121" s="12" t="str">
        <f t="shared" si="17"/>
        <v/>
      </c>
      <c r="X121" s="28" t="str">
        <f>IF($B121="","",MAX($T$6:T121))</f>
        <v/>
      </c>
      <c r="Y121" s="12" t="str">
        <f t="shared" si="10"/>
        <v/>
      </c>
      <c r="Z121" s="1" t="str">
        <f t="shared" si="11"/>
        <v/>
      </c>
      <c r="AA121" s="30" t="e">
        <f t="shared" si="12"/>
        <v>#N/A</v>
      </c>
      <c r="AB121" s="30" t="e">
        <f t="shared" si="13"/>
        <v>#N/A</v>
      </c>
    </row>
    <row r="122" spans="2:28" x14ac:dyDescent="0.25">
      <c r="B122" s="25" t="str">
        <f>IF(Mensal!B122="","",Mensal!B122)</f>
        <v/>
      </c>
      <c r="C122" s="1" t="str">
        <f t="shared" si="9"/>
        <v/>
      </c>
      <c r="D122" s="28" t="str">
        <f>IF($B122="","",IF(Premissas!$D$10=0,0,E121*Mensal!C122/Mensal!C121))</f>
        <v/>
      </c>
      <c r="E122" s="28" t="str">
        <f>IF($B122="","",IF($Q122,$T122*Premissas!$D$10,D122))</f>
        <v/>
      </c>
      <c r="F122" s="28" t="str">
        <f>IF($B122="","",IF(Premissas!$D$11=0,0,G121*Mensal!D122/Mensal!D121))</f>
        <v/>
      </c>
      <c r="G122" s="28" t="str">
        <f>IF($B122="","",IF($Q122,$T122*Premissas!$D$11,F122))</f>
        <v/>
      </c>
      <c r="H122" s="28" t="str">
        <f>IF($B122="","",IF(Premissas!$D$12=0,0,I121*Mensal!E122/Mensal!E121))</f>
        <v/>
      </c>
      <c r="I122" s="28" t="str">
        <f>IF($B122="","",IF($Q122,$T122*Premissas!$D$12,H122))</f>
        <v/>
      </c>
      <c r="J122" s="28" t="str">
        <f>IF($B122="","",IF(Premissas!$D$13=0,0,K121*Mensal!F122/Mensal!F121))</f>
        <v/>
      </c>
      <c r="K122" s="28" t="str">
        <f>IF($B122="","",IF($Q122,$T122*Premissas!$D$13,J122))</f>
        <v/>
      </c>
      <c r="L122" s="28" t="str">
        <f>IF($B122="","",IF(Premissas!$D$14=0,0,M121*Mensal!G122/Mensal!G121))</f>
        <v/>
      </c>
      <c r="M122" s="28" t="str">
        <f>IF($B122="","",IF($Q122,$T122*Premissas!$D$14,L122))</f>
        <v/>
      </c>
      <c r="N122" s="28" t="str">
        <f>IF($B122="","",IF(Premissas!$D$15=0,0,O121*Mensal!H122/Mensal!H121))</f>
        <v/>
      </c>
      <c r="O122" s="28" t="str">
        <f>IF($B122="","",IF($Q122,$T122*Premissas!$D$15,N122))</f>
        <v/>
      </c>
      <c r="P122" s="28" t="str">
        <f t="shared" si="14"/>
        <v/>
      </c>
      <c r="Q122" s="14" t="str">
        <f>IF($B122="","",AND(Premissas!$E$19&gt;0,MOD($C122,MAX(Premissas!$E$19,1))=0))</f>
        <v/>
      </c>
      <c r="R122" s="28" t="str">
        <f>IF($B122="","",IF($Q122,ABS($P122*Premissas!$D$10-D122)+ABS($P122*Premissas!$D$11-F122)+ABS($P122*Premissas!$D$12-H122)+ABS($P122*Premissas!$D$13-J122)+ABS($P122*Premissas!$D$14-L122)+ABS($P122*Premissas!$D$15-N122),0))</f>
        <v/>
      </c>
      <c r="S122" s="29" t="str">
        <f>IF($B122="","",R122*Premissas!$D$20)</f>
        <v/>
      </c>
      <c r="T122" s="31" t="str">
        <f t="shared" si="15"/>
        <v/>
      </c>
      <c r="U122" s="12" t="str">
        <f t="shared" si="16"/>
        <v/>
      </c>
      <c r="V122" s="28" t="str">
        <f>IF($B122="","",Premissas!$D$7*Mensal!$I122/Mensal!$I$6)</f>
        <v/>
      </c>
      <c r="W122" s="12" t="str">
        <f t="shared" si="17"/>
        <v/>
      </c>
      <c r="X122" s="28" t="str">
        <f>IF($B122="","",MAX($T$6:T122))</f>
        <v/>
      </c>
      <c r="Y122" s="12" t="str">
        <f t="shared" si="10"/>
        <v/>
      </c>
      <c r="Z122" s="1" t="str">
        <f t="shared" si="11"/>
        <v/>
      </c>
      <c r="AA122" s="30" t="e">
        <f t="shared" si="12"/>
        <v>#N/A</v>
      </c>
      <c r="AB122" s="30" t="e">
        <f t="shared" si="13"/>
        <v>#N/A</v>
      </c>
    </row>
    <row r="123" spans="2:28" x14ac:dyDescent="0.25">
      <c r="B123" s="25" t="str">
        <f>IF(Mensal!B123="","",Mensal!B123)</f>
        <v/>
      </c>
      <c r="C123" s="1" t="str">
        <f t="shared" si="9"/>
        <v/>
      </c>
      <c r="D123" s="28" t="str">
        <f>IF($B123="","",IF(Premissas!$D$10=0,0,E122*Mensal!C123/Mensal!C122))</f>
        <v/>
      </c>
      <c r="E123" s="28" t="str">
        <f>IF($B123="","",IF($Q123,$T123*Premissas!$D$10,D123))</f>
        <v/>
      </c>
      <c r="F123" s="28" t="str">
        <f>IF($B123="","",IF(Premissas!$D$11=0,0,G122*Mensal!D123/Mensal!D122))</f>
        <v/>
      </c>
      <c r="G123" s="28" t="str">
        <f>IF($B123="","",IF($Q123,$T123*Premissas!$D$11,F123))</f>
        <v/>
      </c>
      <c r="H123" s="28" t="str">
        <f>IF($B123="","",IF(Premissas!$D$12=0,0,I122*Mensal!E123/Mensal!E122))</f>
        <v/>
      </c>
      <c r="I123" s="28" t="str">
        <f>IF($B123="","",IF($Q123,$T123*Premissas!$D$12,H123))</f>
        <v/>
      </c>
      <c r="J123" s="28" t="str">
        <f>IF($B123="","",IF(Premissas!$D$13=0,0,K122*Mensal!F123/Mensal!F122))</f>
        <v/>
      </c>
      <c r="K123" s="28" t="str">
        <f>IF($B123="","",IF($Q123,$T123*Premissas!$D$13,J123))</f>
        <v/>
      </c>
      <c r="L123" s="28" t="str">
        <f>IF($B123="","",IF(Premissas!$D$14=0,0,M122*Mensal!G123/Mensal!G122))</f>
        <v/>
      </c>
      <c r="M123" s="28" t="str">
        <f>IF($B123="","",IF($Q123,$T123*Premissas!$D$14,L123))</f>
        <v/>
      </c>
      <c r="N123" s="28" t="str">
        <f>IF($B123="","",IF(Premissas!$D$15=0,0,O122*Mensal!H123/Mensal!H122))</f>
        <v/>
      </c>
      <c r="O123" s="28" t="str">
        <f>IF($B123="","",IF($Q123,$T123*Premissas!$D$15,N123))</f>
        <v/>
      </c>
      <c r="P123" s="28" t="str">
        <f t="shared" si="14"/>
        <v/>
      </c>
      <c r="Q123" s="14" t="str">
        <f>IF($B123="","",AND(Premissas!$E$19&gt;0,MOD($C123,MAX(Premissas!$E$19,1))=0))</f>
        <v/>
      </c>
      <c r="R123" s="28" t="str">
        <f>IF($B123="","",IF($Q123,ABS($P123*Premissas!$D$10-D123)+ABS($P123*Premissas!$D$11-F123)+ABS($P123*Premissas!$D$12-H123)+ABS($P123*Premissas!$D$13-J123)+ABS($P123*Premissas!$D$14-L123)+ABS($P123*Premissas!$D$15-N123),0))</f>
        <v/>
      </c>
      <c r="S123" s="29" t="str">
        <f>IF($B123="","",R123*Premissas!$D$20)</f>
        <v/>
      </c>
      <c r="T123" s="31" t="str">
        <f t="shared" si="15"/>
        <v/>
      </c>
      <c r="U123" s="12" t="str">
        <f t="shared" si="16"/>
        <v/>
      </c>
      <c r="V123" s="28" t="str">
        <f>IF($B123="","",Premissas!$D$7*Mensal!$I123/Mensal!$I$6)</f>
        <v/>
      </c>
      <c r="W123" s="12" t="str">
        <f t="shared" si="17"/>
        <v/>
      </c>
      <c r="X123" s="28" t="str">
        <f>IF($B123="","",MAX($T$6:T123))</f>
        <v/>
      </c>
      <c r="Y123" s="12" t="str">
        <f t="shared" si="10"/>
        <v/>
      </c>
      <c r="Z123" s="1" t="str">
        <f t="shared" si="11"/>
        <v/>
      </c>
      <c r="AA123" s="30" t="e">
        <f t="shared" si="12"/>
        <v>#N/A</v>
      </c>
      <c r="AB123" s="30" t="e">
        <f t="shared" si="13"/>
        <v>#N/A</v>
      </c>
    </row>
    <row r="124" spans="2:28" x14ac:dyDescent="0.25">
      <c r="B124" s="25" t="str">
        <f>IF(Mensal!B124="","",Mensal!B124)</f>
        <v/>
      </c>
      <c r="C124" s="1" t="str">
        <f t="shared" si="9"/>
        <v/>
      </c>
      <c r="D124" s="28" t="str">
        <f>IF($B124="","",IF(Premissas!$D$10=0,0,E123*Mensal!C124/Mensal!C123))</f>
        <v/>
      </c>
      <c r="E124" s="28" t="str">
        <f>IF($B124="","",IF($Q124,$T124*Premissas!$D$10,D124))</f>
        <v/>
      </c>
      <c r="F124" s="28" t="str">
        <f>IF($B124="","",IF(Premissas!$D$11=0,0,G123*Mensal!D124/Mensal!D123))</f>
        <v/>
      </c>
      <c r="G124" s="28" t="str">
        <f>IF($B124="","",IF($Q124,$T124*Premissas!$D$11,F124))</f>
        <v/>
      </c>
      <c r="H124" s="28" t="str">
        <f>IF($B124="","",IF(Premissas!$D$12=0,0,I123*Mensal!E124/Mensal!E123))</f>
        <v/>
      </c>
      <c r="I124" s="28" t="str">
        <f>IF($B124="","",IF($Q124,$T124*Premissas!$D$12,H124))</f>
        <v/>
      </c>
      <c r="J124" s="28" t="str">
        <f>IF($B124="","",IF(Premissas!$D$13=0,0,K123*Mensal!F124/Mensal!F123))</f>
        <v/>
      </c>
      <c r="K124" s="28" t="str">
        <f>IF($B124="","",IF($Q124,$T124*Premissas!$D$13,J124))</f>
        <v/>
      </c>
      <c r="L124" s="28" t="str">
        <f>IF($B124="","",IF(Premissas!$D$14=0,0,M123*Mensal!G124/Mensal!G123))</f>
        <v/>
      </c>
      <c r="M124" s="28" t="str">
        <f>IF($B124="","",IF($Q124,$T124*Premissas!$D$14,L124))</f>
        <v/>
      </c>
      <c r="N124" s="28" t="str">
        <f>IF($B124="","",IF(Premissas!$D$15=0,0,O123*Mensal!H124/Mensal!H123))</f>
        <v/>
      </c>
      <c r="O124" s="28" t="str">
        <f>IF($B124="","",IF($Q124,$T124*Premissas!$D$15,N124))</f>
        <v/>
      </c>
      <c r="P124" s="28" t="str">
        <f t="shared" si="14"/>
        <v/>
      </c>
      <c r="Q124" s="14" t="str">
        <f>IF($B124="","",AND(Premissas!$E$19&gt;0,MOD($C124,MAX(Premissas!$E$19,1))=0))</f>
        <v/>
      </c>
      <c r="R124" s="28" t="str">
        <f>IF($B124="","",IF($Q124,ABS($P124*Premissas!$D$10-D124)+ABS($P124*Premissas!$D$11-F124)+ABS($P124*Premissas!$D$12-H124)+ABS($P124*Premissas!$D$13-J124)+ABS($P124*Premissas!$D$14-L124)+ABS($P124*Premissas!$D$15-N124),0))</f>
        <v/>
      </c>
      <c r="S124" s="29" t="str">
        <f>IF($B124="","",R124*Premissas!$D$20)</f>
        <v/>
      </c>
      <c r="T124" s="31" t="str">
        <f t="shared" si="15"/>
        <v/>
      </c>
      <c r="U124" s="12" t="str">
        <f t="shared" si="16"/>
        <v/>
      </c>
      <c r="V124" s="28" t="str">
        <f>IF($B124="","",Premissas!$D$7*Mensal!$I124/Mensal!$I$6)</f>
        <v/>
      </c>
      <c r="W124" s="12" t="str">
        <f t="shared" si="17"/>
        <v/>
      </c>
      <c r="X124" s="28" t="str">
        <f>IF($B124="","",MAX($T$6:T124))</f>
        <v/>
      </c>
      <c r="Y124" s="12" t="str">
        <f t="shared" si="10"/>
        <v/>
      </c>
      <c r="Z124" s="1" t="str">
        <f t="shared" si="11"/>
        <v/>
      </c>
      <c r="AA124" s="30" t="e">
        <f t="shared" si="12"/>
        <v>#N/A</v>
      </c>
      <c r="AB124" s="30" t="e">
        <f t="shared" si="13"/>
        <v>#N/A</v>
      </c>
    </row>
    <row r="125" spans="2:28" x14ac:dyDescent="0.25">
      <c r="B125" s="25" t="str">
        <f>IF(Mensal!B125="","",Mensal!B125)</f>
        <v/>
      </c>
      <c r="C125" s="1" t="str">
        <f t="shared" si="9"/>
        <v/>
      </c>
      <c r="D125" s="28" t="str">
        <f>IF($B125="","",IF(Premissas!$D$10=0,0,E124*Mensal!C125/Mensal!C124))</f>
        <v/>
      </c>
      <c r="E125" s="28" t="str">
        <f>IF($B125="","",IF($Q125,$T125*Premissas!$D$10,D125))</f>
        <v/>
      </c>
      <c r="F125" s="28" t="str">
        <f>IF($B125="","",IF(Premissas!$D$11=0,0,G124*Mensal!D125/Mensal!D124))</f>
        <v/>
      </c>
      <c r="G125" s="28" t="str">
        <f>IF($B125="","",IF($Q125,$T125*Premissas!$D$11,F125))</f>
        <v/>
      </c>
      <c r="H125" s="28" t="str">
        <f>IF($B125="","",IF(Premissas!$D$12=0,0,I124*Mensal!E125/Mensal!E124))</f>
        <v/>
      </c>
      <c r="I125" s="28" t="str">
        <f>IF($B125="","",IF($Q125,$T125*Premissas!$D$12,H125))</f>
        <v/>
      </c>
      <c r="J125" s="28" t="str">
        <f>IF($B125="","",IF(Premissas!$D$13=0,0,K124*Mensal!F125/Mensal!F124))</f>
        <v/>
      </c>
      <c r="K125" s="28" t="str">
        <f>IF($B125="","",IF($Q125,$T125*Premissas!$D$13,J125))</f>
        <v/>
      </c>
      <c r="L125" s="28" t="str">
        <f>IF($B125="","",IF(Premissas!$D$14=0,0,M124*Mensal!G125/Mensal!G124))</f>
        <v/>
      </c>
      <c r="M125" s="28" t="str">
        <f>IF($B125="","",IF($Q125,$T125*Premissas!$D$14,L125))</f>
        <v/>
      </c>
      <c r="N125" s="28" t="str">
        <f>IF($B125="","",IF(Premissas!$D$15=0,0,O124*Mensal!H125/Mensal!H124))</f>
        <v/>
      </c>
      <c r="O125" s="28" t="str">
        <f>IF($B125="","",IF($Q125,$T125*Premissas!$D$15,N125))</f>
        <v/>
      </c>
      <c r="P125" s="28" t="str">
        <f t="shared" si="14"/>
        <v/>
      </c>
      <c r="Q125" s="14" t="str">
        <f>IF($B125="","",AND(Premissas!$E$19&gt;0,MOD($C125,MAX(Premissas!$E$19,1))=0))</f>
        <v/>
      </c>
      <c r="R125" s="28" t="str">
        <f>IF($B125="","",IF($Q125,ABS($P125*Premissas!$D$10-D125)+ABS($P125*Premissas!$D$11-F125)+ABS($P125*Premissas!$D$12-H125)+ABS($P125*Premissas!$D$13-J125)+ABS($P125*Premissas!$D$14-L125)+ABS($P125*Premissas!$D$15-N125),0))</f>
        <v/>
      </c>
      <c r="S125" s="29" t="str">
        <f>IF($B125="","",R125*Premissas!$D$20)</f>
        <v/>
      </c>
      <c r="T125" s="31" t="str">
        <f t="shared" si="15"/>
        <v/>
      </c>
      <c r="U125" s="12" t="str">
        <f t="shared" si="16"/>
        <v/>
      </c>
      <c r="V125" s="28" t="str">
        <f>IF($B125="","",Premissas!$D$7*Mensal!$I125/Mensal!$I$6)</f>
        <v/>
      </c>
      <c r="W125" s="12" t="str">
        <f t="shared" si="17"/>
        <v/>
      </c>
      <c r="X125" s="28" t="str">
        <f>IF($B125="","",MAX($T$6:T125))</f>
        <v/>
      </c>
      <c r="Y125" s="12" t="str">
        <f t="shared" si="10"/>
        <v/>
      </c>
      <c r="Z125" s="1" t="str">
        <f t="shared" si="11"/>
        <v/>
      </c>
      <c r="AA125" s="30" t="e">
        <f t="shared" si="12"/>
        <v>#N/A</v>
      </c>
      <c r="AB125" s="30" t="e">
        <f t="shared" si="13"/>
        <v>#N/A</v>
      </c>
    </row>
    <row r="126" spans="2:28" x14ac:dyDescent="0.25">
      <c r="B126" s="25" t="str">
        <f>IF(Mensal!B126="","",Mensal!B126)</f>
        <v/>
      </c>
      <c r="C126" s="1" t="str">
        <f t="shared" si="9"/>
        <v/>
      </c>
      <c r="D126" s="28" t="str">
        <f>IF($B126="","",IF(Premissas!$D$10=0,0,E125*Mensal!C126/Mensal!C125))</f>
        <v/>
      </c>
      <c r="E126" s="28" t="str">
        <f>IF($B126="","",IF($Q126,$T126*Premissas!$D$10,D126))</f>
        <v/>
      </c>
      <c r="F126" s="28" t="str">
        <f>IF($B126="","",IF(Premissas!$D$11=0,0,G125*Mensal!D126/Mensal!D125))</f>
        <v/>
      </c>
      <c r="G126" s="28" t="str">
        <f>IF($B126="","",IF($Q126,$T126*Premissas!$D$11,F126))</f>
        <v/>
      </c>
      <c r="H126" s="28" t="str">
        <f>IF($B126="","",IF(Premissas!$D$12=0,0,I125*Mensal!E126/Mensal!E125))</f>
        <v/>
      </c>
      <c r="I126" s="28" t="str">
        <f>IF($B126="","",IF($Q126,$T126*Premissas!$D$12,H126))</f>
        <v/>
      </c>
      <c r="J126" s="28" t="str">
        <f>IF($B126="","",IF(Premissas!$D$13=0,0,K125*Mensal!F126/Mensal!F125))</f>
        <v/>
      </c>
      <c r="K126" s="28" t="str">
        <f>IF($B126="","",IF($Q126,$T126*Premissas!$D$13,J126))</f>
        <v/>
      </c>
      <c r="L126" s="28" t="str">
        <f>IF($B126="","",IF(Premissas!$D$14=0,0,M125*Mensal!G126/Mensal!G125))</f>
        <v/>
      </c>
      <c r="M126" s="28" t="str">
        <f>IF($B126="","",IF($Q126,$T126*Premissas!$D$14,L126))</f>
        <v/>
      </c>
      <c r="N126" s="28" t="str">
        <f>IF($B126="","",IF(Premissas!$D$15=0,0,O125*Mensal!H126/Mensal!H125))</f>
        <v/>
      </c>
      <c r="O126" s="28" t="str">
        <f>IF($B126="","",IF($Q126,$T126*Premissas!$D$15,N126))</f>
        <v/>
      </c>
      <c r="P126" s="28" t="str">
        <f t="shared" si="14"/>
        <v/>
      </c>
      <c r="Q126" s="14" t="str">
        <f>IF($B126="","",AND(Premissas!$E$19&gt;0,MOD($C126,MAX(Premissas!$E$19,1))=0))</f>
        <v/>
      </c>
      <c r="R126" s="28" t="str">
        <f>IF($B126="","",IF($Q126,ABS($P126*Premissas!$D$10-D126)+ABS($P126*Premissas!$D$11-F126)+ABS($P126*Premissas!$D$12-H126)+ABS($P126*Premissas!$D$13-J126)+ABS($P126*Premissas!$D$14-L126)+ABS($P126*Premissas!$D$15-N126),0))</f>
        <v/>
      </c>
      <c r="S126" s="29" t="str">
        <f>IF($B126="","",R126*Premissas!$D$20)</f>
        <v/>
      </c>
      <c r="T126" s="31" t="str">
        <f t="shared" si="15"/>
        <v/>
      </c>
      <c r="U126" s="12" t="str">
        <f t="shared" si="16"/>
        <v/>
      </c>
      <c r="V126" s="28" t="str">
        <f>IF($B126="","",Premissas!$D$7*Mensal!$I126/Mensal!$I$6)</f>
        <v/>
      </c>
      <c r="W126" s="12" t="str">
        <f t="shared" si="17"/>
        <v/>
      </c>
      <c r="X126" s="28" t="str">
        <f>IF($B126="","",MAX($T$6:T126))</f>
        <v/>
      </c>
      <c r="Y126" s="12" t="str">
        <f t="shared" si="10"/>
        <v/>
      </c>
      <c r="Z126" s="1" t="str">
        <f t="shared" si="11"/>
        <v/>
      </c>
      <c r="AA126" s="30" t="e">
        <f t="shared" si="12"/>
        <v>#N/A</v>
      </c>
      <c r="AB126" s="30" t="e">
        <f t="shared" si="13"/>
        <v>#N/A</v>
      </c>
    </row>
    <row r="127" spans="2:28" x14ac:dyDescent="0.25">
      <c r="B127" s="25" t="str">
        <f>IF(Mensal!B127="","",Mensal!B127)</f>
        <v/>
      </c>
      <c r="C127" s="1" t="str">
        <f t="shared" si="9"/>
        <v/>
      </c>
      <c r="D127" s="28" t="str">
        <f>IF($B127="","",IF(Premissas!$D$10=0,0,E126*Mensal!C127/Mensal!C126))</f>
        <v/>
      </c>
      <c r="E127" s="28" t="str">
        <f>IF($B127="","",IF($Q127,$T127*Premissas!$D$10,D127))</f>
        <v/>
      </c>
      <c r="F127" s="28" t="str">
        <f>IF($B127="","",IF(Premissas!$D$11=0,0,G126*Mensal!D127/Mensal!D126))</f>
        <v/>
      </c>
      <c r="G127" s="28" t="str">
        <f>IF($B127="","",IF($Q127,$T127*Premissas!$D$11,F127))</f>
        <v/>
      </c>
      <c r="H127" s="28" t="str">
        <f>IF($B127="","",IF(Premissas!$D$12=0,0,I126*Mensal!E127/Mensal!E126))</f>
        <v/>
      </c>
      <c r="I127" s="28" t="str">
        <f>IF($B127="","",IF($Q127,$T127*Premissas!$D$12,H127))</f>
        <v/>
      </c>
      <c r="J127" s="28" t="str">
        <f>IF($B127="","",IF(Premissas!$D$13=0,0,K126*Mensal!F127/Mensal!F126))</f>
        <v/>
      </c>
      <c r="K127" s="28" t="str">
        <f>IF($B127="","",IF($Q127,$T127*Premissas!$D$13,J127))</f>
        <v/>
      </c>
      <c r="L127" s="28" t="str">
        <f>IF($B127="","",IF(Premissas!$D$14=0,0,M126*Mensal!G127/Mensal!G126))</f>
        <v/>
      </c>
      <c r="M127" s="28" t="str">
        <f>IF($B127="","",IF($Q127,$T127*Premissas!$D$14,L127))</f>
        <v/>
      </c>
      <c r="N127" s="28" t="str">
        <f>IF($B127="","",IF(Premissas!$D$15=0,0,O126*Mensal!H127/Mensal!H126))</f>
        <v/>
      </c>
      <c r="O127" s="28" t="str">
        <f>IF($B127="","",IF($Q127,$T127*Premissas!$D$15,N127))</f>
        <v/>
      </c>
      <c r="P127" s="28" t="str">
        <f t="shared" si="14"/>
        <v/>
      </c>
      <c r="Q127" s="14" t="str">
        <f>IF($B127="","",AND(Premissas!$E$19&gt;0,MOD($C127,MAX(Premissas!$E$19,1))=0))</f>
        <v/>
      </c>
      <c r="R127" s="28" t="str">
        <f>IF($B127="","",IF($Q127,ABS($P127*Premissas!$D$10-D127)+ABS($P127*Premissas!$D$11-F127)+ABS($P127*Premissas!$D$12-H127)+ABS($P127*Premissas!$D$13-J127)+ABS($P127*Premissas!$D$14-L127)+ABS($P127*Premissas!$D$15-N127),0))</f>
        <v/>
      </c>
      <c r="S127" s="29" t="str">
        <f>IF($B127="","",R127*Premissas!$D$20)</f>
        <v/>
      </c>
      <c r="T127" s="31" t="str">
        <f t="shared" si="15"/>
        <v/>
      </c>
      <c r="U127" s="12" t="str">
        <f t="shared" si="16"/>
        <v/>
      </c>
      <c r="V127" s="28" t="str">
        <f>IF($B127="","",Premissas!$D$7*Mensal!$I127/Mensal!$I$6)</f>
        <v/>
      </c>
      <c r="W127" s="12" t="str">
        <f t="shared" si="17"/>
        <v/>
      </c>
      <c r="X127" s="28" t="str">
        <f>IF($B127="","",MAX($T$6:T127))</f>
        <v/>
      </c>
      <c r="Y127" s="12" t="str">
        <f t="shared" si="10"/>
        <v/>
      </c>
      <c r="Z127" s="1" t="str">
        <f t="shared" si="11"/>
        <v/>
      </c>
      <c r="AA127" s="30" t="e">
        <f t="shared" si="12"/>
        <v>#N/A</v>
      </c>
      <c r="AB127" s="30" t="e">
        <f t="shared" si="13"/>
        <v>#N/A</v>
      </c>
    </row>
    <row r="128" spans="2:28" x14ac:dyDescent="0.25">
      <c r="B128" s="25" t="str">
        <f>IF(Mensal!B128="","",Mensal!B128)</f>
        <v/>
      </c>
      <c r="C128" s="1" t="str">
        <f t="shared" si="9"/>
        <v/>
      </c>
      <c r="D128" s="28" t="str">
        <f>IF($B128="","",IF(Premissas!$D$10=0,0,E127*Mensal!C128/Mensal!C127))</f>
        <v/>
      </c>
      <c r="E128" s="28" t="str">
        <f>IF($B128="","",IF($Q128,$T128*Premissas!$D$10,D128))</f>
        <v/>
      </c>
      <c r="F128" s="28" t="str">
        <f>IF($B128="","",IF(Premissas!$D$11=0,0,G127*Mensal!D128/Mensal!D127))</f>
        <v/>
      </c>
      <c r="G128" s="28" t="str">
        <f>IF($B128="","",IF($Q128,$T128*Premissas!$D$11,F128))</f>
        <v/>
      </c>
      <c r="H128" s="28" t="str">
        <f>IF($B128="","",IF(Premissas!$D$12=0,0,I127*Mensal!E128/Mensal!E127))</f>
        <v/>
      </c>
      <c r="I128" s="28" t="str">
        <f>IF($B128="","",IF($Q128,$T128*Premissas!$D$12,H128))</f>
        <v/>
      </c>
      <c r="J128" s="28" t="str">
        <f>IF($B128="","",IF(Premissas!$D$13=0,0,K127*Mensal!F128/Mensal!F127))</f>
        <v/>
      </c>
      <c r="K128" s="28" t="str">
        <f>IF($B128="","",IF($Q128,$T128*Premissas!$D$13,J128))</f>
        <v/>
      </c>
      <c r="L128" s="28" t="str">
        <f>IF($B128="","",IF(Premissas!$D$14=0,0,M127*Mensal!G128/Mensal!G127))</f>
        <v/>
      </c>
      <c r="M128" s="28" t="str">
        <f>IF($B128="","",IF($Q128,$T128*Premissas!$D$14,L128))</f>
        <v/>
      </c>
      <c r="N128" s="28" t="str">
        <f>IF($B128="","",IF(Premissas!$D$15=0,0,O127*Mensal!H128/Mensal!H127))</f>
        <v/>
      </c>
      <c r="O128" s="28" t="str">
        <f>IF($B128="","",IF($Q128,$T128*Premissas!$D$15,N128))</f>
        <v/>
      </c>
      <c r="P128" s="28" t="str">
        <f t="shared" si="14"/>
        <v/>
      </c>
      <c r="Q128" s="14" t="str">
        <f>IF($B128="","",AND(Premissas!$E$19&gt;0,MOD($C128,MAX(Premissas!$E$19,1))=0))</f>
        <v/>
      </c>
      <c r="R128" s="28" t="str">
        <f>IF($B128="","",IF($Q128,ABS($P128*Premissas!$D$10-D128)+ABS($P128*Premissas!$D$11-F128)+ABS($P128*Premissas!$D$12-H128)+ABS($P128*Premissas!$D$13-J128)+ABS($P128*Premissas!$D$14-L128)+ABS($P128*Premissas!$D$15-N128),0))</f>
        <v/>
      </c>
      <c r="S128" s="29" t="str">
        <f>IF($B128="","",R128*Premissas!$D$20)</f>
        <v/>
      </c>
      <c r="T128" s="31" t="str">
        <f t="shared" si="15"/>
        <v/>
      </c>
      <c r="U128" s="12" t="str">
        <f t="shared" si="16"/>
        <v/>
      </c>
      <c r="V128" s="28" t="str">
        <f>IF($B128="","",Premissas!$D$7*Mensal!$I128/Mensal!$I$6)</f>
        <v/>
      </c>
      <c r="W128" s="12" t="str">
        <f t="shared" si="17"/>
        <v/>
      </c>
      <c r="X128" s="28" t="str">
        <f>IF($B128="","",MAX($T$6:T128))</f>
        <v/>
      </c>
      <c r="Y128" s="12" t="str">
        <f t="shared" si="10"/>
        <v/>
      </c>
      <c r="Z128" s="1" t="str">
        <f t="shared" si="11"/>
        <v/>
      </c>
      <c r="AA128" s="30" t="e">
        <f t="shared" si="12"/>
        <v>#N/A</v>
      </c>
      <c r="AB128" s="30" t="e">
        <f t="shared" si="13"/>
        <v>#N/A</v>
      </c>
    </row>
    <row r="129" spans="2:28" x14ac:dyDescent="0.25">
      <c r="B129" s="25" t="str">
        <f>IF(Mensal!B129="","",Mensal!B129)</f>
        <v/>
      </c>
      <c r="C129" s="1" t="str">
        <f t="shared" si="9"/>
        <v/>
      </c>
      <c r="D129" s="28" t="str">
        <f>IF($B129="","",IF(Premissas!$D$10=0,0,E128*Mensal!C129/Mensal!C128))</f>
        <v/>
      </c>
      <c r="E129" s="28" t="str">
        <f>IF($B129="","",IF($Q129,$T129*Premissas!$D$10,D129))</f>
        <v/>
      </c>
      <c r="F129" s="28" t="str">
        <f>IF($B129="","",IF(Premissas!$D$11=0,0,G128*Mensal!D129/Mensal!D128))</f>
        <v/>
      </c>
      <c r="G129" s="28" t="str">
        <f>IF($B129="","",IF($Q129,$T129*Premissas!$D$11,F129))</f>
        <v/>
      </c>
      <c r="H129" s="28" t="str">
        <f>IF($B129="","",IF(Premissas!$D$12=0,0,I128*Mensal!E129/Mensal!E128))</f>
        <v/>
      </c>
      <c r="I129" s="28" t="str">
        <f>IF($B129="","",IF($Q129,$T129*Premissas!$D$12,H129))</f>
        <v/>
      </c>
      <c r="J129" s="28" t="str">
        <f>IF($B129="","",IF(Premissas!$D$13=0,0,K128*Mensal!F129/Mensal!F128))</f>
        <v/>
      </c>
      <c r="K129" s="28" t="str">
        <f>IF($B129="","",IF($Q129,$T129*Premissas!$D$13,J129))</f>
        <v/>
      </c>
      <c r="L129" s="28" t="str">
        <f>IF($B129="","",IF(Premissas!$D$14=0,0,M128*Mensal!G129/Mensal!G128))</f>
        <v/>
      </c>
      <c r="M129" s="28" t="str">
        <f>IF($B129="","",IF($Q129,$T129*Premissas!$D$14,L129))</f>
        <v/>
      </c>
      <c r="N129" s="28" t="str">
        <f>IF($B129="","",IF(Premissas!$D$15=0,0,O128*Mensal!H129/Mensal!H128))</f>
        <v/>
      </c>
      <c r="O129" s="28" t="str">
        <f>IF($B129="","",IF($Q129,$T129*Premissas!$D$15,N129))</f>
        <v/>
      </c>
      <c r="P129" s="28" t="str">
        <f t="shared" si="14"/>
        <v/>
      </c>
      <c r="Q129" s="14" t="str">
        <f>IF($B129="","",AND(Premissas!$E$19&gt;0,MOD($C129,MAX(Premissas!$E$19,1))=0))</f>
        <v/>
      </c>
      <c r="R129" s="28" t="str">
        <f>IF($B129="","",IF($Q129,ABS($P129*Premissas!$D$10-D129)+ABS($P129*Premissas!$D$11-F129)+ABS($P129*Premissas!$D$12-H129)+ABS($P129*Premissas!$D$13-J129)+ABS($P129*Premissas!$D$14-L129)+ABS($P129*Premissas!$D$15-N129),0))</f>
        <v/>
      </c>
      <c r="S129" s="29" t="str">
        <f>IF($B129="","",R129*Premissas!$D$20)</f>
        <v/>
      </c>
      <c r="T129" s="31" t="str">
        <f t="shared" si="15"/>
        <v/>
      </c>
      <c r="U129" s="12" t="str">
        <f t="shared" si="16"/>
        <v/>
      </c>
      <c r="V129" s="28" t="str">
        <f>IF($B129="","",Premissas!$D$7*Mensal!$I129/Mensal!$I$6)</f>
        <v/>
      </c>
      <c r="W129" s="12" t="str">
        <f t="shared" si="17"/>
        <v/>
      </c>
      <c r="X129" s="28" t="str">
        <f>IF($B129="","",MAX($T$6:T129))</f>
        <v/>
      </c>
      <c r="Y129" s="12" t="str">
        <f t="shared" si="10"/>
        <v/>
      </c>
      <c r="Z129" s="1" t="str">
        <f t="shared" si="11"/>
        <v/>
      </c>
      <c r="AA129" s="30" t="e">
        <f t="shared" si="12"/>
        <v>#N/A</v>
      </c>
      <c r="AB129" s="30" t="e">
        <f t="shared" si="13"/>
        <v>#N/A</v>
      </c>
    </row>
    <row r="130" spans="2:28" x14ac:dyDescent="0.25">
      <c r="B130" s="25" t="str">
        <f>IF(Mensal!B130="","",Mensal!B130)</f>
        <v/>
      </c>
      <c r="C130" s="1" t="str">
        <f t="shared" si="9"/>
        <v/>
      </c>
      <c r="D130" s="28" t="str">
        <f>IF($B130="","",IF(Premissas!$D$10=0,0,E129*Mensal!C130/Mensal!C129))</f>
        <v/>
      </c>
      <c r="E130" s="28" t="str">
        <f>IF($B130="","",IF($Q130,$T130*Premissas!$D$10,D130))</f>
        <v/>
      </c>
      <c r="F130" s="28" t="str">
        <f>IF($B130="","",IF(Premissas!$D$11=0,0,G129*Mensal!D130/Mensal!D129))</f>
        <v/>
      </c>
      <c r="G130" s="28" t="str">
        <f>IF($B130="","",IF($Q130,$T130*Premissas!$D$11,F130))</f>
        <v/>
      </c>
      <c r="H130" s="28" t="str">
        <f>IF($B130="","",IF(Premissas!$D$12=0,0,I129*Mensal!E130/Mensal!E129))</f>
        <v/>
      </c>
      <c r="I130" s="28" t="str">
        <f>IF($B130="","",IF($Q130,$T130*Premissas!$D$12,H130))</f>
        <v/>
      </c>
      <c r="J130" s="28" t="str">
        <f>IF($B130="","",IF(Premissas!$D$13=0,0,K129*Mensal!F130/Mensal!F129))</f>
        <v/>
      </c>
      <c r="K130" s="28" t="str">
        <f>IF($B130="","",IF($Q130,$T130*Premissas!$D$13,J130))</f>
        <v/>
      </c>
      <c r="L130" s="28" t="str">
        <f>IF($B130="","",IF(Premissas!$D$14=0,0,M129*Mensal!G130/Mensal!G129))</f>
        <v/>
      </c>
      <c r="M130" s="28" t="str">
        <f>IF($B130="","",IF($Q130,$T130*Premissas!$D$14,L130))</f>
        <v/>
      </c>
      <c r="N130" s="28" t="str">
        <f>IF($B130="","",IF(Premissas!$D$15=0,0,O129*Mensal!H130/Mensal!H129))</f>
        <v/>
      </c>
      <c r="O130" s="28" t="str">
        <f>IF($B130="","",IF($Q130,$T130*Premissas!$D$15,N130))</f>
        <v/>
      </c>
      <c r="P130" s="28" t="str">
        <f t="shared" si="14"/>
        <v/>
      </c>
      <c r="Q130" s="14" t="str">
        <f>IF($B130="","",AND(Premissas!$E$19&gt;0,MOD($C130,MAX(Premissas!$E$19,1))=0))</f>
        <v/>
      </c>
      <c r="R130" s="28" t="str">
        <f>IF($B130="","",IF($Q130,ABS($P130*Premissas!$D$10-D130)+ABS($P130*Premissas!$D$11-F130)+ABS($P130*Premissas!$D$12-H130)+ABS($P130*Premissas!$D$13-J130)+ABS($P130*Premissas!$D$14-L130)+ABS($P130*Premissas!$D$15-N130),0))</f>
        <v/>
      </c>
      <c r="S130" s="29" t="str">
        <f>IF($B130="","",R130*Premissas!$D$20)</f>
        <v/>
      </c>
      <c r="T130" s="31" t="str">
        <f t="shared" si="15"/>
        <v/>
      </c>
      <c r="U130" s="12" t="str">
        <f t="shared" si="16"/>
        <v/>
      </c>
      <c r="V130" s="28" t="str">
        <f>IF($B130="","",Premissas!$D$7*Mensal!$I130/Mensal!$I$6)</f>
        <v/>
      </c>
      <c r="W130" s="12" t="str">
        <f t="shared" si="17"/>
        <v/>
      </c>
      <c r="X130" s="28" t="str">
        <f>IF($B130="","",MAX($T$6:T130))</f>
        <v/>
      </c>
      <c r="Y130" s="12" t="str">
        <f t="shared" si="10"/>
        <v/>
      </c>
      <c r="Z130" s="1" t="str">
        <f t="shared" si="11"/>
        <v/>
      </c>
      <c r="AA130" s="30" t="e">
        <f t="shared" si="12"/>
        <v>#N/A</v>
      </c>
      <c r="AB130" s="30" t="e">
        <f t="shared" si="13"/>
        <v>#N/A</v>
      </c>
    </row>
    <row r="131" spans="2:28" x14ac:dyDescent="0.25">
      <c r="B131" s="25" t="str">
        <f>IF(Mensal!B131="","",Mensal!B131)</f>
        <v/>
      </c>
      <c r="C131" s="1" t="str">
        <f t="shared" si="9"/>
        <v/>
      </c>
      <c r="D131" s="28" t="str">
        <f>IF($B131="","",IF(Premissas!$D$10=0,0,E130*Mensal!C131/Mensal!C130))</f>
        <v/>
      </c>
      <c r="E131" s="28" t="str">
        <f>IF($B131="","",IF($Q131,$T131*Premissas!$D$10,D131))</f>
        <v/>
      </c>
      <c r="F131" s="28" t="str">
        <f>IF($B131="","",IF(Premissas!$D$11=0,0,G130*Mensal!D131/Mensal!D130))</f>
        <v/>
      </c>
      <c r="G131" s="28" t="str">
        <f>IF($B131="","",IF($Q131,$T131*Premissas!$D$11,F131))</f>
        <v/>
      </c>
      <c r="H131" s="28" t="str">
        <f>IF($B131="","",IF(Premissas!$D$12=0,0,I130*Mensal!E131/Mensal!E130))</f>
        <v/>
      </c>
      <c r="I131" s="28" t="str">
        <f>IF($B131="","",IF($Q131,$T131*Premissas!$D$12,H131))</f>
        <v/>
      </c>
      <c r="J131" s="28" t="str">
        <f>IF($B131="","",IF(Premissas!$D$13=0,0,K130*Mensal!F131/Mensal!F130))</f>
        <v/>
      </c>
      <c r="K131" s="28" t="str">
        <f>IF($B131="","",IF($Q131,$T131*Premissas!$D$13,J131))</f>
        <v/>
      </c>
      <c r="L131" s="28" t="str">
        <f>IF($B131="","",IF(Premissas!$D$14=0,0,M130*Mensal!G131/Mensal!G130))</f>
        <v/>
      </c>
      <c r="M131" s="28" t="str">
        <f>IF($B131="","",IF($Q131,$T131*Premissas!$D$14,L131))</f>
        <v/>
      </c>
      <c r="N131" s="28" t="str">
        <f>IF($B131="","",IF(Premissas!$D$15=0,0,O130*Mensal!H131/Mensal!H130))</f>
        <v/>
      </c>
      <c r="O131" s="28" t="str">
        <f>IF($B131="","",IF($Q131,$T131*Premissas!$D$15,N131))</f>
        <v/>
      </c>
      <c r="P131" s="28" t="str">
        <f t="shared" si="14"/>
        <v/>
      </c>
      <c r="Q131" s="14" t="str">
        <f>IF($B131="","",AND(Premissas!$E$19&gt;0,MOD($C131,MAX(Premissas!$E$19,1))=0))</f>
        <v/>
      </c>
      <c r="R131" s="28" t="str">
        <f>IF($B131="","",IF($Q131,ABS($P131*Premissas!$D$10-D131)+ABS($P131*Premissas!$D$11-F131)+ABS($P131*Premissas!$D$12-H131)+ABS($P131*Premissas!$D$13-J131)+ABS($P131*Premissas!$D$14-L131)+ABS($P131*Premissas!$D$15-N131),0))</f>
        <v/>
      </c>
      <c r="S131" s="29" t="str">
        <f>IF($B131="","",R131*Premissas!$D$20)</f>
        <v/>
      </c>
      <c r="T131" s="31" t="str">
        <f t="shared" si="15"/>
        <v/>
      </c>
      <c r="U131" s="12" t="str">
        <f t="shared" si="16"/>
        <v/>
      </c>
      <c r="V131" s="28" t="str">
        <f>IF($B131="","",Premissas!$D$7*Mensal!$I131/Mensal!$I$6)</f>
        <v/>
      </c>
      <c r="W131" s="12" t="str">
        <f t="shared" si="17"/>
        <v/>
      </c>
      <c r="X131" s="28" t="str">
        <f>IF($B131="","",MAX($T$6:T131))</f>
        <v/>
      </c>
      <c r="Y131" s="12" t="str">
        <f t="shared" si="10"/>
        <v/>
      </c>
      <c r="Z131" s="1" t="str">
        <f t="shared" si="11"/>
        <v/>
      </c>
      <c r="AA131" s="30" t="e">
        <f t="shared" si="12"/>
        <v>#N/A</v>
      </c>
      <c r="AB131" s="30" t="e">
        <f t="shared" si="13"/>
        <v>#N/A</v>
      </c>
    </row>
    <row r="132" spans="2:28" x14ac:dyDescent="0.25">
      <c r="B132" s="25" t="str">
        <f>IF(Mensal!B132="","",Mensal!B132)</f>
        <v/>
      </c>
      <c r="C132" s="1" t="str">
        <f t="shared" si="9"/>
        <v/>
      </c>
      <c r="D132" s="28" t="str">
        <f>IF($B132="","",IF(Premissas!$D$10=0,0,E131*Mensal!C132/Mensal!C131))</f>
        <v/>
      </c>
      <c r="E132" s="28" t="str">
        <f>IF($B132="","",IF($Q132,$T132*Premissas!$D$10,D132))</f>
        <v/>
      </c>
      <c r="F132" s="28" t="str">
        <f>IF($B132="","",IF(Premissas!$D$11=0,0,G131*Mensal!D132/Mensal!D131))</f>
        <v/>
      </c>
      <c r="G132" s="28" t="str">
        <f>IF($B132="","",IF($Q132,$T132*Premissas!$D$11,F132))</f>
        <v/>
      </c>
      <c r="H132" s="28" t="str">
        <f>IF($B132="","",IF(Premissas!$D$12=0,0,I131*Mensal!E132/Mensal!E131))</f>
        <v/>
      </c>
      <c r="I132" s="28" t="str">
        <f>IF($B132="","",IF($Q132,$T132*Premissas!$D$12,H132))</f>
        <v/>
      </c>
      <c r="J132" s="28" t="str">
        <f>IF($B132="","",IF(Premissas!$D$13=0,0,K131*Mensal!F132/Mensal!F131))</f>
        <v/>
      </c>
      <c r="K132" s="28" t="str">
        <f>IF($B132="","",IF($Q132,$T132*Premissas!$D$13,J132))</f>
        <v/>
      </c>
      <c r="L132" s="28" t="str">
        <f>IF($B132="","",IF(Premissas!$D$14=0,0,M131*Mensal!G132/Mensal!G131))</f>
        <v/>
      </c>
      <c r="M132" s="28" t="str">
        <f>IF($B132="","",IF($Q132,$T132*Premissas!$D$14,L132))</f>
        <v/>
      </c>
      <c r="N132" s="28" t="str">
        <f>IF($B132="","",IF(Premissas!$D$15=0,0,O131*Mensal!H132/Mensal!H131))</f>
        <v/>
      </c>
      <c r="O132" s="28" t="str">
        <f>IF($B132="","",IF($Q132,$T132*Premissas!$D$15,N132))</f>
        <v/>
      </c>
      <c r="P132" s="28" t="str">
        <f t="shared" si="14"/>
        <v/>
      </c>
      <c r="Q132" s="14" t="str">
        <f>IF($B132="","",AND(Premissas!$E$19&gt;0,MOD($C132,MAX(Premissas!$E$19,1))=0))</f>
        <v/>
      </c>
      <c r="R132" s="28" t="str">
        <f>IF($B132="","",IF($Q132,ABS($P132*Premissas!$D$10-D132)+ABS($P132*Premissas!$D$11-F132)+ABS($P132*Premissas!$D$12-H132)+ABS($P132*Premissas!$D$13-J132)+ABS($P132*Premissas!$D$14-L132)+ABS($P132*Premissas!$D$15-N132),0))</f>
        <v/>
      </c>
      <c r="S132" s="29" t="str">
        <f>IF($B132="","",R132*Premissas!$D$20)</f>
        <v/>
      </c>
      <c r="T132" s="31" t="str">
        <f t="shared" si="15"/>
        <v/>
      </c>
      <c r="U132" s="12" t="str">
        <f t="shared" si="16"/>
        <v/>
      </c>
      <c r="V132" s="28" t="str">
        <f>IF($B132="","",Premissas!$D$7*Mensal!$I132/Mensal!$I$6)</f>
        <v/>
      </c>
      <c r="W132" s="12" t="str">
        <f t="shared" si="17"/>
        <v/>
      </c>
      <c r="X132" s="28" t="str">
        <f>IF($B132="","",MAX($T$6:T132))</f>
        <v/>
      </c>
      <c r="Y132" s="12" t="str">
        <f t="shared" si="10"/>
        <v/>
      </c>
      <c r="Z132" s="1" t="str">
        <f t="shared" si="11"/>
        <v/>
      </c>
      <c r="AA132" s="30" t="e">
        <f t="shared" si="12"/>
        <v>#N/A</v>
      </c>
      <c r="AB132" s="30" t="e">
        <f t="shared" si="13"/>
        <v>#N/A</v>
      </c>
    </row>
    <row r="133" spans="2:28" x14ac:dyDescent="0.25">
      <c r="B133" s="25" t="str">
        <f>IF(Mensal!B133="","",Mensal!B133)</f>
        <v/>
      </c>
      <c r="C133" s="1" t="str">
        <f t="shared" si="9"/>
        <v/>
      </c>
      <c r="D133" s="28" t="str">
        <f>IF($B133="","",IF(Premissas!$D$10=0,0,E132*Mensal!C133/Mensal!C132))</f>
        <v/>
      </c>
      <c r="E133" s="28" t="str">
        <f>IF($B133="","",IF($Q133,$T133*Premissas!$D$10,D133))</f>
        <v/>
      </c>
      <c r="F133" s="28" t="str">
        <f>IF($B133="","",IF(Premissas!$D$11=0,0,G132*Mensal!D133/Mensal!D132))</f>
        <v/>
      </c>
      <c r="G133" s="28" t="str">
        <f>IF($B133="","",IF($Q133,$T133*Premissas!$D$11,F133))</f>
        <v/>
      </c>
      <c r="H133" s="28" t="str">
        <f>IF($B133="","",IF(Premissas!$D$12=0,0,I132*Mensal!E133/Mensal!E132))</f>
        <v/>
      </c>
      <c r="I133" s="28" t="str">
        <f>IF($B133="","",IF($Q133,$T133*Premissas!$D$12,H133))</f>
        <v/>
      </c>
      <c r="J133" s="28" t="str">
        <f>IF($B133="","",IF(Premissas!$D$13=0,0,K132*Mensal!F133/Mensal!F132))</f>
        <v/>
      </c>
      <c r="K133" s="28" t="str">
        <f>IF($B133="","",IF($Q133,$T133*Premissas!$D$13,J133))</f>
        <v/>
      </c>
      <c r="L133" s="28" t="str">
        <f>IF($B133="","",IF(Premissas!$D$14=0,0,M132*Mensal!G133/Mensal!G132))</f>
        <v/>
      </c>
      <c r="M133" s="28" t="str">
        <f>IF($B133="","",IF($Q133,$T133*Premissas!$D$14,L133))</f>
        <v/>
      </c>
      <c r="N133" s="28" t="str">
        <f>IF($B133="","",IF(Premissas!$D$15=0,0,O132*Mensal!H133/Mensal!H132))</f>
        <v/>
      </c>
      <c r="O133" s="28" t="str">
        <f>IF($B133="","",IF($Q133,$T133*Premissas!$D$15,N133))</f>
        <v/>
      </c>
      <c r="P133" s="28" t="str">
        <f t="shared" si="14"/>
        <v/>
      </c>
      <c r="Q133" s="14" t="str">
        <f>IF($B133="","",AND(Premissas!$E$19&gt;0,MOD($C133,MAX(Premissas!$E$19,1))=0))</f>
        <v/>
      </c>
      <c r="R133" s="28" t="str">
        <f>IF($B133="","",IF($Q133,ABS($P133*Premissas!$D$10-D133)+ABS($P133*Premissas!$D$11-F133)+ABS($P133*Premissas!$D$12-H133)+ABS($P133*Premissas!$D$13-J133)+ABS($P133*Premissas!$D$14-L133)+ABS($P133*Premissas!$D$15-N133),0))</f>
        <v/>
      </c>
      <c r="S133" s="29" t="str">
        <f>IF($B133="","",R133*Premissas!$D$20)</f>
        <v/>
      </c>
      <c r="T133" s="31" t="str">
        <f t="shared" si="15"/>
        <v/>
      </c>
      <c r="U133" s="12" t="str">
        <f t="shared" si="16"/>
        <v/>
      </c>
      <c r="V133" s="28" t="str">
        <f>IF($B133="","",Premissas!$D$7*Mensal!$I133/Mensal!$I$6)</f>
        <v/>
      </c>
      <c r="W133" s="12" t="str">
        <f t="shared" si="17"/>
        <v/>
      </c>
      <c r="X133" s="28" t="str">
        <f>IF($B133="","",MAX($T$6:T133))</f>
        <v/>
      </c>
      <c r="Y133" s="12" t="str">
        <f t="shared" si="10"/>
        <v/>
      </c>
      <c r="Z133" s="1" t="str">
        <f t="shared" si="11"/>
        <v/>
      </c>
      <c r="AA133" s="30" t="e">
        <f t="shared" si="12"/>
        <v>#N/A</v>
      </c>
      <c r="AB133" s="30" t="e">
        <f t="shared" si="13"/>
        <v>#N/A</v>
      </c>
    </row>
    <row r="134" spans="2:28" x14ac:dyDescent="0.25">
      <c r="B134" s="25" t="str">
        <f>IF(Mensal!B134="","",Mensal!B134)</f>
        <v/>
      </c>
      <c r="C134" s="1" t="str">
        <f t="shared" ref="C134:C197" si="18">IF(B134="","",ROW()-6)</f>
        <v/>
      </c>
      <c r="D134" s="28" t="str">
        <f>IF($B134="","",IF(Premissas!$D$10=0,0,E133*Mensal!C134/Mensal!C133))</f>
        <v/>
      </c>
      <c r="E134" s="28" t="str">
        <f>IF($B134="","",IF($Q134,$T134*Premissas!$D$10,D134))</f>
        <v/>
      </c>
      <c r="F134" s="28" t="str">
        <f>IF($B134="","",IF(Premissas!$D$11=0,0,G133*Mensal!D134/Mensal!D133))</f>
        <v/>
      </c>
      <c r="G134" s="28" t="str">
        <f>IF($B134="","",IF($Q134,$T134*Premissas!$D$11,F134))</f>
        <v/>
      </c>
      <c r="H134" s="28" t="str">
        <f>IF($B134="","",IF(Premissas!$D$12=0,0,I133*Mensal!E134/Mensal!E133))</f>
        <v/>
      </c>
      <c r="I134" s="28" t="str">
        <f>IF($B134="","",IF($Q134,$T134*Premissas!$D$12,H134))</f>
        <v/>
      </c>
      <c r="J134" s="28" t="str">
        <f>IF($B134="","",IF(Premissas!$D$13=0,0,K133*Mensal!F134/Mensal!F133))</f>
        <v/>
      </c>
      <c r="K134" s="28" t="str">
        <f>IF($B134="","",IF($Q134,$T134*Premissas!$D$13,J134))</f>
        <v/>
      </c>
      <c r="L134" s="28" t="str">
        <f>IF($B134="","",IF(Premissas!$D$14=0,0,M133*Mensal!G134/Mensal!G133))</f>
        <v/>
      </c>
      <c r="M134" s="28" t="str">
        <f>IF($B134="","",IF($Q134,$T134*Premissas!$D$14,L134))</f>
        <v/>
      </c>
      <c r="N134" s="28" t="str">
        <f>IF($B134="","",IF(Premissas!$D$15=0,0,O133*Mensal!H134/Mensal!H133))</f>
        <v/>
      </c>
      <c r="O134" s="28" t="str">
        <f>IF($B134="","",IF($Q134,$T134*Premissas!$D$15,N134))</f>
        <v/>
      </c>
      <c r="P134" s="28" t="str">
        <f t="shared" si="14"/>
        <v/>
      </c>
      <c r="Q134" s="14" t="str">
        <f>IF($B134="","",AND(Premissas!$E$19&gt;0,MOD($C134,MAX(Premissas!$E$19,1))=0))</f>
        <v/>
      </c>
      <c r="R134" s="28" t="str">
        <f>IF($B134="","",IF($Q134,ABS($P134*Premissas!$D$10-D134)+ABS($P134*Premissas!$D$11-F134)+ABS($P134*Premissas!$D$12-H134)+ABS($P134*Premissas!$D$13-J134)+ABS($P134*Premissas!$D$14-L134)+ABS($P134*Premissas!$D$15-N134),0))</f>
        <v/>
      </c>
      <c r="S134" s="29" t="str">
        <f>IF($B134="","",R134*Premissas!$D$20)</f>
        <v/>
      </c>
      <c r="T134" s="31" t="str">
        <f t="shared" si="15"/>
        <v/>
      </c>
      <c r="U134" s="12" t="str">
        <f t="shared" si="16"/>
        <v/>
      </c>
      <c r="V134" s="28" t="str">
        <f>IF($B134="","",Premissas!$D$7*Mensal!$I134/Mensal!$I$6)</f>
        <v/>
      </c>
      <c r="W134" s="12" t="str">
        <f t="shared" si="17"/>
        <v/>
      </c>
      <c r="X134" s="28" t="str">
        <f>IF($B134="","",MAX($T$6:T134))</f>
        <v/>
      </c>
      <c r="Y134" s="12" t="str">
        <f t="shared" ref="Y134:Y197" si="19">IF($B134="","",T134/X134-1)</f>
        <v/>
      </c>
      <c r="Z134" s="1" t="str">
        <f t="shared" ref="Z134:Z197" si="20">IF($B134="","",YEAR(B134))</f>
        <v/>
      </c>
      <c r="AA134" s="30" t="e">
        <f t="shared" ref="AA134:AA197" si="21">IF($B134="",NA(),T134)</f>
        <v>#N/A</v>
      </c>
      <c r="AB134" s="30" t="e">
        <f t="shared" ref="AB134:AB197" si="22">IF($B134="",NA(),V134)</f>
        <v>#N/A</v>
      </c>
    </row>
    <row r="135" spans="2:28" x14ac:dyDescent="0.25">
      <c r="B135" s="25" t="str">
        <f>IF(Mensal!B135="","",Mensal!B135)</f>
        <v/>
      </c>
      <c r="C135" s="1" t="str">
        <f t="shared" si="18"/>
        <v/>
      </c>
      <c r="D135" s="28" t="str">
        <f>IF($B135="","",IF(Premissas!$D$10=0,0,E134*Mensal!C135/Mensal!C134))</f>
        <v/>
      </c>
      <c r="E135" s="28" t="str">
        <f>IF($B135="","",IF($Q135,$T135*Premissas!$D$10,D135))</f>
        <v/>
      </c>
      <c r="F135" s="28" t="str">
        <f>IF($B135="","",IF(Premissas!$D$11=0,0,G134*Mensal!D135/Mensal!D134))</f>
        <v/>
      </c>
      <c r="G135" s="28" t="str">
        <f>IF($B135="","",IF($Q135,$T135*Premissas!$D$11,F135))</f>
        <v/>
      </c>
      <c r="H135" s="28" t="str">
        <f>IF($B135="","",IF(Premissas!$D$12=0,0,I134*Mensal!E135/Mensal!E134))</f>
        <v/>
      </c>
      <c r="I135" s="28" t="str">
        <f>IF($B135="","",IF($Q135,$T135*Premissas!$D$12,H135))</f>
        <v/>
      </c>
      <c r="J135" s="28" t="str">
        <f>IF($B135="","",IF(Premissas!$D$13=0,0,K134*Mensal!F135/Mensal!F134))</f>
        <v/>
      </c>
      <c r="K135" s="28" t="str">
        <f>IF($B135="","",IF($Q135,$T135*Premissas!$D$13,J135))</f>
        <v/>
      </c>
      <c r="L135" s="28" t="str">
        <f>IF($B135="","",IF(Premissas!$D$14=0,0,M134*Mensal!G135/Mensal!G134))</f>
        <v/>
      </c>
      <c r="M135" s="28" t="str">
        <f>IF($B135="","",IF($Q135,$T135*Premissas!$D$14,L135))</f>
        <v/>
      </c>
      <c r="N135" s="28" t="str">
        <f>IF($B135="","",IF(Premissas!$D$15=0,0,O134*Mensal!H135/Mensal!H134))</f>
        <v/>
      </c>
      <c r="O135" s="28" t="str">
        <f>IF($B135="","",IF($Q135,$T135*Premissas!$D$15,N135))</f>
        <v/>
      </c>
      <c r="P135" s="28" t="str">
        <f t="shared" ref="P135:P198" si="23">IF($B135="","",SUM(D135,F135,H135,J135,L135,N135))</f>
        <v/>
      </c>
      <c r="Q135" s="14" t="str">
        <f>IF($B135="","",AND(Premissas!$E$19&gt;0,MOD($C135,MAX(Premissas!$E$19,1))=0))</f>
        <v/>
      </c>
      <c r="R135" s="28" t="str">
        <f>IF($B135="","",IF($Q135,ABS($P135*Premissas!$D$10-D135)+ABS($P135*Premissas!$D$11-F135)+ABS($P135*Premissas!$D$12-H135)+ABS($P135*Premissas!$D$13-J135)+ABS($P135*Premissas!$D$14-L135)+ABS($P135*Premissas!$D$15-N135),0))</f>
        <v/>
      </c>
      <c r="S135" s="29" t="str">
        <f>IF($B135="","",R135*Premissas!$D$20)</f>
        <v/>
      </c>
      <c r="T135" s="31" t="str">
        <f t="shared" ref="T135:T198" si="24">IF($B135="","",P135-S135)</f>
        <v/>
      </c>
      <c r="U135" s="12" t="str">
        <f t="shared" ref="U135:U198" si="25">IF($B135="","",T135/T134-1)</f>
        <v/>
      </c>
      <c r="V135" s="28" t="str">
        <f>IF($B135="","",Premissas!$D$7*Mensal!$I135/Mensal!$I$6)</f>
        <v/>
      </c>
      <c r="W135" s="12" t="str">
        <f t="shared" ref="W135:W198" si="26">IF($B135="","",V135/V134-1)</f>
        <v/>
      </c>
      <c r="X135" s="28" t="str">
        <f>IF($B135="","",MAX($T$6:T135))</f>
        <v/>
      </c>
      <c r="Y135" s="12" t="str">
        <f t="shared" si="19"/>
        <v/>
      </c>
      <c r="Z135" s="1" t="str">
        <f t="shared" si="20"/>
        <v/>
      </c>
      <c r="AA135" s="30" t="e">
        <f t="shared" si="21"/>
        <v>#N/A</v>
      </c>
      <c r="AB135" s="30" t="e">
        <f t="shared" si="22"/>
        <v>#N/A</v>
      </c>
    </row>
    <row r="136" spans="2:28" x14ac:dyDescent="0.25">
      <c r="B136" s="25" t="str">
        <f>IF(Mensal!B136="","",Mensal!B136)</f>
        <v/>
      </c>
      <c r="C136" s="1" t="str">
        <f t="shared" si="18"/>
        <v/>
      </c>
      <c r="D136" s="28" t="str">
        <f>IF($B136="","",IF(Premissas!$D$10=0,0,E135*Mensal!C136/Mensal!C135))</f>
        <v/>
      </c>
      <c r="E136" s="28" t="str">
        <f>IF($B136="","",IF($Q136,$T136*Premissas!$D$10,D136))</f>
        <v/>
      </c>
      <c r="F136" s="28" t="str">
        <f>IF($B136="","",IF(Premissas!$D$11=0,0,G135*Mensal!D136/Mensal!D135))</f>
        <v/>
      </c>
      <c r="G136" s="28" t="str">
        <f>IF($B136="","",IF($Q136,$T136*Premissas!$D$11,F136))</f>
        <v/>
      </c>
      <c r="H136" s="28" t="str">
        <f>IF($B136="","",IF(Premissas!$D$12=0,0,I135*Mensal!E136/Mensal!E135))</f>
        <v/>
      </c>
      <c r="I136" s="28" t="str">
        <f>IF($B136="","",IF($Q136,$T136*Premissas!$D$12,H136))</f>
        <v/>
      </c>
      <c r="J136" s="28" t="str">
        <f>IF($B136="","",IF(Premissas!$D$13=0,0,K135*Mensal!F136/Mensal!F135))</f>
        <v/>
      </c>
      <c r="K136" s="28" t="str">
        <f>IF($B136="","",IF($Q136,$T136*Premissas!$D$13,J136))</f>
        <v/>
      </c>
      <c r="L136" s="28" t="str">
        <f>IF($B136="","",IF(Premissas!$D$14=0,0,M135*Mensal!G136/Mensal!G135))</f>
        <v/>
      </c>
      <c r="M136" s="28" t="str">
        <f>IF($B136="","",IF($Q136,$T136*Premissas!$D$14,L136))</f>
        <v/>
      </c>
      <c r="N136" s="28" t="str">
        <f>IF($B136="","",IF(Premissas!$D$15=0,0,O135*Mensal!H136/Mensal!H135))</f>
        <v/>
      </c>
      <c r="O136" s="28" t="str">
        <f>IF($B136="","",IF($Q136,$T136*Premissas!$D$15,N136))</f>
        <v/>
      </c>
      <c r="P136" s="28" t="str">
        <f t="shared" si="23"/>
        <v/>
      </c>
      <c r="Q136" s="14" t="str">
        <f>IF($B136="","",AND(Premissas!$E$19&gt;0,MOD($C136,MAX(Premissas!$E$19,1))=0))</f>
        <v/>
      </c>
      <c r="R136" s="28" t="str">
        <f>IF($B136="","",IF($Q136,ABS($P136*Premissas!$D$10-D136)+ABS($P136*Premissas!$D$11-F136)+ABS($P136*Premissas!$D$12-H136)+ABS($P136*Premissas!$D$13-J136)+ABS($P136*Premissas!$D$14-L136)+ABS($P136*Premissas!$D$15-N136),0))</f>
        <v/>
      </c>
      <c r="S136" s="29" t="str">
        <f>IF($B136="","",R136*Premissas!$D$20)</f>
        <v/>
      </c>
      <c r="T136" s="31" t="str">
        <f t="shared" si="24"/>
        <v/>
      </c>
      <c r="U136" s="12" t="str">
        <f t="shared" si="25"/>
        <v/>
      </c>
      <c r="V136" s="28" t="str">
        <f>IF($B136="","",Premissas!$D$7*Mensal!$I136/Mensal!$I$6)</f>
        <v/>
      </c>
      <c r="W136" s="12" t="str">
        <f t="shared" si="26"/>
        <v/>
      </c>
      <c r="X136" s="28" t="str">
        <f>IF($B136="","",MAX($T$6:T136))</f>
        <v/>
      </c>
      <c r="Y136" s="12" t="str">
        <f t="shared" si="19"/>
        <v/>
      </c>
      <c r="Z136" s="1" t="str">
        <f t="shared" si="20"/>
        <v/>
      </c>
      <c r="AA136" s="30" t="e">
        <f t="shared" si="21"/>
        <v>#N/A</v>
      </c>
      <c r="AB136" s="30" t="e">
        <f t="shared" si="22"/>
        <v>#N/A</v>
      </c>
    </row>
    <row r="137" spans="2:28" x14ac:dyDescent="0.25">
      <c r="B137" s="25" t="str">
        <f>IF(Mensal!B137="","",Mensal!B137)</f>
        <v/>
      </c>
      <c r="C137" s="1" t="str">
        <f t="shared" si="18"/>
        <v/>
      </c>
      <c r="D137" s="28" t="str">
        <f>IF($B137="","",IF(Premissas!$D$10=0,0,E136*Mensal!C137/Mensal!C136))</f>
        <v/>
      </c>
      <c r="E137" s="28" t="str">
        <f>IF($B137="","",IF($Q137,$T137*Premissas!$D$10,D137))</f>
        <v/>
      </c>
      <c r="F137" s="28" t="str">
        <f>IF($B137="","",IF(Premissas!$D$11=0,0,G136*Mensal!D137/Mensal!D136))</f>
        <v/>
      </c>
      <c r="G137" s="28" t="str">
        <f>IF($B137="","",IF($Q137,$T137*Premissas!$D$11,F137))</f>
        <v/>
      </c>
      <c r="H137" s="28" t="str">
        <f>IF($B137="","",IF(Premissas!$D$12=0,0,I136*Mensal!E137/Mensal!E136))</f>
        <v/>
      </c>
      <c r="I137" s="28" t="str">
        <f>IF($B137="","",IF($Q137,$T137*Premissas!$D$12,H137))</f>
        <v/>
      </c>
      <c r="J137" s="28" t="str">
        <f>IF($B137="","",IF(Premissas!$D$13=0,0,K136*Mensal!F137/Mensal!F136))</f>
        <v/>
      </c>
      <c r="K137" s="28" t="str">
        <f>IF($B137="","",IF($Q137,$T137*Premissas!$D$13,J137))</f>
        <v/>
      </c>
      <c r="L137" s="28" t="str">
        <f>IF($B137="","",IF(Premissas!$D$14=0,0,M136*Mensal!G137/Mensal!G136))</f>
        <v/>
      </c>
      <c r="M137" s="28" t="str">
        <f>IF($B137="","",IF($Q137,$T137*Premissas!$D$14,L137))</f>
        <v/>
      </c>
      <c r="N137" s="28" t="str">
        <f>IF($B137="","",IF(Premissas!$D$15=0,0,O136*Mensal!H137/Mensal!H136))</f>
        <v/>
      </c>
      <c r="O137" s="28" t="str">
        <f>IF($B137="","",IF($Q137,$T137*Premissas!$D$15,N137))</f>
        <v/>
      </c>
      <c r="P137" s="28" t="str">
        <f t="shared" si="23"/>
        <v/>
      </c>
      <c r="Q137" s="14" t="str">
        <f>IF($B137="","",AND(Premissas!$E$19&gt;0,MOD($C137,MAX(Premissas!$E$19,1))=0))</f>
        <v/>
      </c>
      <c r="R137" s="28" t="str">
        <f>IF($B137="","",IF($Q137,ABS($P137*Premissas!$D$10-D137)+ABS($P137*Premissas!$D$11-F137)+ABS($P137*Premissas!$D$12-H137)+ABS($P137*Premissas!$D$13-J137)+ABS($P137*Premissas!$D$14-L137)+ABS($P137*Premissas!$D$15-N137),0))</f>
        <v/>
      </c>
      <c r="S137" s="29" t="str">
        <f>IF($B137="","",R137*Premissas!$D$20)</f>
        <v/>
      </c>
      <c r="T137" s="31" t="str">
        <f t="shared" si="24"/>
        <v/>
      </c>
      <c r="U137" s="12" t="str">
        <f t="shared" si="25"/>
        <v/>
      </c>
      <c r="V137" s="28" t="str">
        <f>IF($B137="","",Premissas!$D$7*Mensal!$I137/Mensal!$I$6)</f>
        <v/>
      </c>
      <c r="W137" s="12" t="str">
        <f t="shared" si="26"/>
        <v/>
      </c>
      <c r="X137" s="28" t="str">
        <f>IF($B137="","",MAX($T$6:T137))</f>
        <v/>
      </c>
      <c r="Y137" s="12" t="str">
        <f t="shared" si="19"/>
        <v/>
      </c>
      <c r="Z137" s="1" t="str">
        <f t="shared" si="20"/>
        <v/>
      </c>
      <c r="AA137" s="30" t="e">
        <f t="shared" si="21"/>
        <v>#N/A</v>
      </c>
      <c r="AB137" s="30" t="e">
        <f t="shared" si="22"/>
        <v>#N/A</v>
      </c>
    </row>
    <row r="138" spans="2:28" x14ac:dyDescent="0.25">
      <c r="B138" s="25" t="str">
        <f>IF(Mensal!B138="","",Mensal!B138)</f>
        <v/>
      </c>
      <c r="C138" s="1" t="str">
        <f t="shared" si="18"/>
        <v/>
      </c>
      <c r="D138" s="28" t="str">
        <f>IF($B138="","",IF(Premissas!$D$10=0,0,E137*Mensal!C138/Mensal!C137))</f>
        <v/>
      </c>
      <c r="E138" s="28" t="str">
        <f>IF($B138="","",IF($Q138,$T138*Premissas!$D$10,D138))</f>
        <v/>
      </c>
      <c r="F138" s="28" t="str">
        <f>IF($B138="","",IF(Premissas!$D$11=0,0,G137*Mensal!D138/Mensal!D137))</f>
        <v/>
      </c>
      <c r="G138" s="28" t="str">
        <f>IF($B138="","",IF($Q138,$T138*Premissas!$D$11,F138))</f>
        <v/>
      </c>
      <c r="H138" s="28" t="str">
        <f>IF($B138="","",IF(Premissas!$D$12=0,0,I137*Mensal!E138/Mensal!E137))</f>
        <v/>
      </c>
      <c r="I138" s="28" t="str">
        <f>IF($B138="","",IF($Q138,$T138*Premissas!$D$12,H138))</f>
        <v/>
      </c>
      <c r="J138" s="28" t="str">
        <f>IF($B138="","",IF(Premissas!$D$13=0,0,K137*Mensal!F138/Mensal!F137))</f>
        <v/>
      </c>
      <c r="K138" s="28" t="str">
        <f>IF($B138="","",IF($Q138,$T138*Premissas!$D$13,J138))</f>
        <v/>
      </c>
      <c r="L138" s="28" t="str">
        <f>IF($B138="","",IF(Premissas!$D$14=0,0,M137*Mensal!G138/Mensal!G137))</f>
        <v/>
      </c>
      <c r="M138" s="28" t="str">
        <f>IF($B138="","",IF($Q138,$T138*Premissas!$D$14,L138))</f>
        <v/>
      </c>
      <c r="N138" s="28" t="str">
        <f>IF($B138="","",IF(Premissas!$D$15=0,0,O137*Mensal!H138/Mensal!H137))</f>
        <v/>
      </c>
      <c r="O138" s="28" t="str">
        <f>IF($B138="","",IF($Q138,$T138*Premissas!$D$15,N138))</f>
        <v/>
      </c>
      <c r="P138" s="28" t="str">
        <f t="shared" si="23"/>
        <v/>
      </c>
      <c r="Q138" s="14" t="str">
        <f>IF($B138="","",AND(Premissas!$E$19&gt;0,MOD($C138,MAX(Premissas!$E$19,1))=0))</f>
        <v/>
      </c>
      <c r="R138" s="28" t="str">
        <f>IF($B138="","",IF($Q138,ABS($P138*Premissas!$D$10-D138)+ABS($P138*Premissas!$D$11-F138)+ABS($P138*Premissas!$D$12-H138)+ABS($P138*Premissas!$D$13-J138)+ABS($P138*Premissas!$D$14-L138)+ABS($P138*Premissas!$D$15-N138),0))</f>
        <v/>
      </c>
      <c r="S138" s="29" t="str">
        <f>IF($B138="","",R138*Premissas!$D$20)</f>
        <v/>
      </c>
      <c r="T138" s="31" t="str">
        <f t="shared" si="24"/>
        <v/>
      </c>
      <c r="U138" s="12" t="str">
        <f t="shared" si="25"/>
        <v/>
      </c>
      <c r="V138" s="28" t="str">
        <f>IF($B138="","",Premissas!$D$7*Mensal!$I138/Mensal!$I$6)</f>
        <v/>
      </c>
      <c r="W138" s="12" t="str">
        <f t="shared" si="26"/>
        <v/>
      </c>
      <c r="X138" s="28" t="str">
        <f>IF($B138="","",MAX($T$6:T138))</f>
        <v/>
      </c>
      <c r="Y138" s="12" t="str">
        <f t="shared" si="19"/>
        <v/>
      </c>
      <c r="Z138" s="1" t="str">
        <f t="shared" si="20"/>
        <v/>
      </c>
      <c r="AA138" s="30" t="e">
        <f t="shared" si="21"/>
        <v>#N/A</v>
      </c>
      <c r="AB138" s="30" t="e">
        <f t="shared" si="22"/>
        <v>#N/A</v>
      </c>
    </row>
    <row r="139" spans="2:28" x14ac:dyDescent="0.25">
      <c r="B139" s="25" t="str">
        <f>IF(Mensal!B139="","",Mensal!B139)</f>
        <v/>
      </c>
      <c r="C139" s="1" t="str">
        <f t="shared" si="18"/>
        <v/>
      </c>
      <c r="D139" s="28" t="str">
        <f>IF($B139="","",IF(Premissas!$D$10=0,0,E138*Mensal!C139/Mensal!C138))</f>
        <v/>
      </c>
      <c r="E139" s="28" t="str">
        <f>IF($B139="","",IF($Q139,$T139*Premissas!$D$10,D139))</f>
        <v/>
      </c>
      <c r="F139" s="28" t="str">
        <f>IF($B139="","",IF(Premissas!$D$11=0,0,G138*Mensal!D139/Mensal!D138))</f>
        <v/>
      </c>
      <c r="G139" s="28" t="str">
        <f>IF($B139="","",IF($Q139,$T139*Premissas!$D$11,F139))</f>
        <v/>
      </c>
      <c r="H139" s="28" t="str">
        <f>IF($B139="","",IF(Premissas!$D$12=0,0,I138*Mensal!E139/Mensal!E138))</f>
        <v/>
      </c>
      <c r="I139" s="28" t="str">
        <f>IF($B139="","",IF($Q139,$T139*Premissas!$D$12,H139))</f>
        <v/>
      </c>
      <c r="J139" s="28" t="str">
        <f>IF($B139="","",IF(Premissas!$D$13=0,0,K138*Mensal!F139/Mensal!F138))</f>
        <v/>
      </c>
      <c r="K139" s="28" t="str">
        <f>IF($B139="","",IF($Q139,$T139*Premissas!$D$13,J139))</f>
        <v/>
      </c>
      <c r="L139" s="28" t="str">
        <f>IF($B139="","",IF(Premissas!$D$14=0,0,M138*Mensal!G139/Mensal!G138))</f>
        <v/>
      </c>
      <c r="M139" s="28" t="str">
        <f>IF($B139="","",IF($Q139,$T139*Premissas!$D$14,L139))</f>
        <v/>
      </c>
      <c r="N139" s="28" t="str">
        <f>IF($B139="","",IF(Premissas!$D$15=0,0,O138*Mensal!H139/Mensal!H138))</f>
        <v/>
      </c>
      <c r="O139" s="28" t="str">
        <f>IF($B139="","",IF($Q139,$T139*Premissas!$D$15,N139))</f>
        <v/>
      </c>
      <c r="P139" s="28" t="str">
        <f t="shared" si="23"/>
        <v/>
      </c>
      <c r="Q139" s="14" t="str">
        <f>IF($B139="","",AND(Premissas!$E$19&gt;0,MOD($C139,MAX(Premissas!$E$19,1))=0))</f>
        <v/>
      </c>
      <c r="R139" s="28" t="str">
        <f>IF($B139="","",IF($Q139,ABS($P139*Premissas!$D$10-D139)+ABS($P139*Premissas!$D$11-F139)+ABS($P139*Premissas!$D$12-H139)+ABS($P139*Premissas!$D$13-J139)+ABS($P139*Premissas!$D$14-L139)+ABS($P139*Premissas!$D$15-N139),0))</f>
        <v/>
      </c>
      <c r="S139" s="29" t="str">
        <f>IF($B139="","",R139*Premissas!$D$20)</f>
        <v/>
      </c>
      <c r="T139" s="31" t="str">
        <f t="shared" si="24"/>
        <v/>
      </c>
      <c r="U139" s="12" t="str">
        <f t="shared" si="25"/>
        <v/>
      </c>
      <c r="V139" s="28" t="str">
        <f>IF($B139="","",Premissas!$D$7*Mensal!$I139/Mensal!$I$6)</f>
        <v/>
      </c>
      <c r="W139" s="12" t="str">
        <f t="shared" si="26"/>
        <v/>
      </c>
      <c r="X139" s="28" t="str">
        <f>IF($B139="","",MAX($T$6:T139))</f>
        <v/>
      </c>
      <c r="Y139" s="12" t="str">
        <f t="shared" si="19"/>
        <v/>
      </c>
      <c r="Z139" s="1" t="str">
        <f t="shared" si="20"/>
        <v/>
      </c>
      <c r="AA139" s="30" t="e">
        <f t="shared" si="21"/>
        <v>#N/A</v>
      </c>
      <c r="AB139" s="30" t="e">
        <f t="shared" si="22"/>
        <v>#N/A</v>
      </c>
    </row>
    <row r="140" spans="2:28" x14ac:dyDescent="0.25">
      <c r="B140" s="25" t="str">
        <f>IF(Mensal!B140="","",Mensal!B140)</f>
        <v/>
      </c>
      <c r="C140" s="1" t="str">
        <f t="shared" si="18"/>
        <v/>
      </c>
      <c r="D140" s="28" t="str">
        <f>IF($B140="","",IF(Premissas!$D$10=0,0,E139*Mensal!C140/Mensal!C139))</f>
        <v/>
      </c>
      <c r="E140" s="28" t="str">
        <f>IF($B140="","",IF($Q140,$T140*Premissas!$D$10,D140))</f>
        <v/>
      </c>
      <c r="F140" s="28" t="str">
        <f>IF($B140="","",IF(Premissas!$D$11=0,0,G139*Mensal!D140/Mensal!D139))</f>
        <v/>
      </c>
      <c r="G140" s="28" t="str">
        <f>IF($B140="","",IF($Q140,$T140*Premissas!$D$11,F140))</f>
        <v/>
      </c>
      <c r="H140" s="28" t="str">
        <f>IF($B140="","",IF(Premissas!$D$12=0,0,I139*Mensal!E140/Mensal!E139))</f>
        <v/>
      </c>
      <c r="I140" s="28" t="str">
        <f>IF($B140="","",IF($Q140,$T140*Premissas!$D$12,H140))</f>
        <v/>
      </c>
      <c r="J140" s="28" t="str">
        <f>IF($B140="","",IF(Premissas!$D$13=0,0,K139*Mensal!F140/Mensal!F139))</f>
        <v/>
      </c>
      <c r="K140" s="28" t="str">
        <f>IF($B140="","",IF($Q140,$T140*Premissas!$D$13,J140))</f>
        <v/>
      </c>
      <c r="L140" s="28" t="str">
        <f>IF($B140="","",IF(Premissas!$D$14=0,0,M139*Mensal!G140/Mensal!G139))</f>
        <v/>
      </c>
      <c r="M140" s="28" t="str">
        <f>IF($B140="","",IF($Q140,$T140*Premissas!$D$14,L140))</f>
        <v/>
      </c>
      <c r="N140" s="28" t="str">
        <f>IF($B140="","",IF(Premissas!$D$15=0,0,O139*Mensal!H140/Mensal!H139))</f>
        <v/>
      </c>
      <c r="O140" s="28" t="str">
        <f>IF($B140="","",IF($Q140,$T140*Premissas!$D$15,N140))</f>
        <v/>
      </c>
      <c r="P140" s="28" t="str">
        <f t="shared" si="23"/>
        <v/>
      </c>
      <c r="Q140" s="14" t="str">
        <f>IF($B140="","",AND(Premissas!$E$19&gt;0,MOD($C140,MAX(Premissas!$E$19,1))=0))</f>
        <v/>
      </c>
      <c r="R140" s="28" t="str">
        <f>IF($B140="","",IF($Q140,ABS($P140*Premissas!$D$10-D140)+ABS($P140*Premissas!$D$11-F140)+ABS($P140*Premissas!$D$12-H140)+ABS($P140*Premissas!$D$13-J140)+ABS($P140*Premissas!$D$14-L140)+ABS($P140*Premissas!$D$15-N140),0))</f>
        <v/>
      </c>
      <c r="S140" s="29" t="str">
        <f>IF($B140="","",R140*Premissas!$D$20)</f>
        <v/>
      </c>
      <c r="T140" s="31" t="str">
        <f t="shared" si="24"/>
        <v/>
      </c>
      <c r="U140" s="12" t="str">
        <f t="shared" si="25"/>
        <v/>
      </c>
      <c r="V140" s="28" t="str">
        <f>IF($B140="","",Premissas!$D$7*Mensal!$I140/Mensal!$I$6)</f>
        <v/>
      </c>
      <c r="W140" s="12" t="str">
        <f t="shared" si="26"/>
        <v/>
      </c>
      <c r="X140" s="28" t="str">
        <f>IF($B140="","",MAX($T$6:T140))</f>
        <v/>
      </c>
      <c r="Y140" s="12" t="str">
        <f t="shared" si="19"/>
        <v/>
      </c>
      <c r="Z140" s="1" t="str">
        <f t="shared" si="20"/>
        <v/>
      </c>
      <c r="AA140" s="30" t="e">
        <f t="shared" si="21"/>
        <v>#N/A</v>
      </c>
      <c r="AB140" s="30" t="e">
        <f t="shared" si="22"/>
        <v>#N/A</v>
      </c>
    </row>
    <row r="141" spans="2:28" x14ac:dyDescent="0.25">
      <c r="B141" s="25" t="str">
        <f>IF(Mensal!B141="","",Mensal!B141)</f>
        <v/>
      </c>
      <c r="C141" s="1" t="str">
        <f t="shared" si="18"/>
        <v/>
      </c>
      <c r="D141" s="28" t="str">
        <f>IF($B141="","",IF(Premissas!$D$10=0,0,E140*Mensal!C141/Mensal!C140))</f>
        <v/>
      </c>
      <c r="E141" s="28" t="str">
        <f>IF($B141="","",IF($Q141,$T141*Premissas!$D$10,D141))</f>
        <v/>
      </c>
      <c r="F141" s="28" t="str">
        <f>IF($B141="","",IF(Premissas!$D$11=0,0,G140*Mensal!D141/Mensal!D140))</f>
        <v/>
      </c>
      <c r="G141" s="28" t="str">
        <f>IF($B141="","",IF($Q141,$T141*Premissas!$D$11,F141))</f>
        <v/>
      </c>
      <c r="H141" s="28" t="str">
        <f>IF($B141="","",IF(Premissas!$D$12=0,0,I140*Mensal!E141/Mensal!E140))</f>
        <v/>
      </c>
      <c r="I141" s="28" t="str">
        <f>IF($B141="","",IF($Q141,$T141*Premissas!$D$12,H141))</f>
        <v/>
      </c>
      <c r="J141" s="28" t="str">
        <f>IF($B141="","",IF(Premissas!$D$13=0,0,K140*Mensal!F141/Mensal!F140))</f>
        <v/>
      </c>
      <c r="K141" s="28" t="str">
        <f>IF($B141="","",IF($Q141,$T141*Premissas!$D$13,J141))</f>
        <v/>
      </c>
      <c r="L141" s="28" t="str">
        <f>IF($B141="","",IF(Premissas!$D$14=0,0,M140*Mensal!G141/Mensal!G140))</f>
        <v/>
      </c>
      <c r="M141" s="28" t="str">
        <f>IF($B141="","",IF($Q141,$T141*Premissas!$D$14,L141))</f>
        <v/>
      </c>
      <c r="N141" s="28" t="str">
        <f>IF($B141="","",IF(Premissas!$D$15=0,0,O140*Mensal!H141/Mensal!H140))</f>
        <v/>
      </c>
      <c r="O141" s="28" t="str">
        <f>IF($B141="","",IF($Q141,$T141*Premissas!$D$15,N141))</f>
        <v/>
      </c>
      <c r="P141" s="28" t="str">
        <f t="shared" si="23"/>
        <v/>
      </c>
      <c r="Q141" s="14" t="str">
        <f>IF($B141="","",AND(Premissas!$E$19&gt;0,MOD($C141,MAX(Premissas!$E$19,1))=0))</f>
        <v/>
      </c>
      <c r="R141" s="28" t="str">
        <f>IF($B141="","",IF($Q141,ABS($P141*Premissas!$D$10-D141)+ABS($P141*Premissas!$D$11-F141)+ABS($P141*Premissas!$D$12-H141)+ABS($P141*Premissas!$D$13-J141)+ABS($P141*Premissas!$D$14-L141)+ABS($P141*Premissas!$D$15-N141),0))</f>
        <v/>
      </c>
      <c r="S141" s="29" t="str">
        <f>IF($B141="","",R141*Premissas!$D$20)</f>
        <v/>
      </c>
      <c r="T141" s="31" t="str">
        <f t="shared" si="24"/>
        <v/>
      </c>
      <c r="U141" s="12" t="str">
        <f t="shared" si="25"/>
        <v/>
      </c>
      <c r="V141" s="28" t="str">
        <f>IF($B141="","",Premissas!$D$7*Mensal!$I141/Mensal!$I$6)</f>
        <v/>
      </c>
      <c r="W141" s="12" t="str">
        <f t="shared" si="26"/>
        <v/>
      </c>
      <c r="X141" s="28" t="str">
        <f>IF($B141="","",MAX($T$6:T141))</f>
        <v/>
      </c>
      <c r="Y141" s="12" t="str">
        <f t="shared" si="19"/>
        <v/>
      </c>
      <c r="Z141" s="1" t="str">
        <f t="shared" si="20"/>
        <v/>
      </c>
      <c r="AA141" s="30" t="e">
        <f t="shared" si="21"/>
        <v>#N/A</v>
      </c>
      <c r="AB141" s="30" t="e">
        <f t="shared" si="22"/>
        <v>#N/A</v>
      </c>
    </row>
    <row r="142" spans="2:28" x14ac:dyDescent="0.25">
      <c r="B142" s="25" t="str">
        <f>IF(Mensal!B142="","",Mensal!B142)</f>
        <v/>
      </c>
      <c r="C142" s="1" t="str">
        <f t="shared" si="18"/>
        <v/>
      </c>
      <c r="D142" s="28" t="str">
        <f>IF($B142="","",IF(Premissas!$D$10=0,0,E141*Mensal!C142/Mensal!C141))</f>
        <v/>
      </c>
      <c r="E142" s="28" t="str">
        <f>IF($B142="","",IF($Q142,$T142*Premissas!$D$10,D142))</f>
        <v/>
      </c>
      <c r="F142" s="28" t="str">
        <f>IF($B142="","",IF(Premissas!$D$11=0,0,G141*Mensal!D142/Mensal!D141))</f>
        <v/>
      </c>
      <c r="G142" s="28" t="str">
        <f>IF($B142="","",IF($Q142,$T142*Premissas!$D$11,F142))</f>
        <v/>
      </c>
      <c r="H142" s="28" t="str">
        <f>IF($B142="","",IF(Premissas!$D$12=0,0,I141*Mensal!E142/Mensal!E141))</f>
        <v/>
      </c>
      <c r="I142" s="28" t="str">
        <f>IF($B142="","",IF($Q142,$T142*Premissas!$D$12,H142))</f>
        <v/>
      </c>
      <c r="J142" s="28" t="str">
        <f>IF($B142="","",IF(Premissas!$D$13=0,0,K141*Mensal!F142/Mensal!F141))</f>
        <v/>
      </c>
      <c r="K142" s="28" t="str">
        <f>IF($B142="","",IF($Q142,$T142*Premissas!$D$13,J142))</f>
        <v/>
      </c>
      <c r="L142" s="28" t="str">
        <f>IF($B142="","",IF(Premissas!$D$14=0,0,M141*Mensal!G142/Mensal!G141))</f>
        <v/>
      </c>
      <c r="M142" s="28" t="str">
        <f>IF($B142="","",IF($Q142,$T142*Premissas!$D$14,L142))</f>
        <v/>
      </c>
      <c r="N142" s="28" t="str">
        <f>IF($B142="","",IF(Premissas!$D$15=0,0,O141*Mensal!H142/Mensal!H141))</f>
        <v/>
      </c>
      <c r="O142" s="28" t="str">
        <f>IF($B142="","",IF($Q142,$T142*Premissas!$D$15,N142))</f>
        <v/>
      </c>
      <c r="P142" s="28" t="str">
        <f t="shared" si="23"/>
        <v/>
      </c>
      <c r="Q142" s="14" t="str">
        <f>IF($B142="","",AND(Premissas!$E$19&gt;0,MOD($C142,MAX(Premissas!$E$19,1))=0))</f>
        <v/>
      </c>
      <c r="R142" s="28" t="str">
        <f>IF($B142="","",IF($Q142,ABS($P142*Premissas!$D$10-D142)+ABS($P142*Premissas!$D$11-F142)+ABS($P142*Premissas!$D$12-H142)+ABS($P142*Premissas!$D$13-J142)+ABS($P142*Premissas!$D$14-L142)+ABS($P142*Premissas!$D$15-N142),0))</f>
        <v/>
      </c>
      <c r="S142" s="29" t="str">
        <f>IF($B142="","",R142*Premissas!$D$20)</f>
        <v/>
      </c>
      <c r="T142" s="31" t="str">
        <f t="shared" si="24"/>
        <v/>
      </c>
      <c r="U142" s="12" t="str">
        <f t="shared" si="25"/>
        <v/>
      </c>
      <c r="V142" s="28" t="str">
        <f>IF($B142="","",Premissas!$D$7*Mensal!$I142/Mensal!$I$6)</f>
        <v/>
      </c>
      <c r="W142" s="12" t="str">
        <f t="shared" si="26"/>
        <v/>
      </c>
      <c r="X142" s="28" t="str">
        <f>IF($B142="","",MAX($T$6:T142))</f>
        <v/>
      </c>
      <c r="Y142" s="12" t="str">
        <f t="shared" si="19"/>
        <v/>
      </c>
      <c r="Z142" s="1" t="str">
        <f t="shared" si="20"/>
        <v/>
      </c>
      <c r="AA142" s="30" t="e">
        <f t="shared" si="21"/>
        <v>#N/A</v>
      </c>
      <c r="AB142" s="30" t="e">
        <f t="shared" si="22"/>
        <v>#N/A</v>
      </c>
    </row>
    <row r="143" spans="2:28" x14ac:dyDescent="0.25">
      <c r="B143" s="25" t="str">
        <f>IF(Mensal!B143="","",Mensal!B143)</f>
        <v/>
      </c>
      <c r="C143" s="1" t="str">
        <f t="shared" si="18"/>
        <v/>
      </c>
      <c r="D143" s="28" t="str">
        <f>IF($B143="","",IF(Premissas!$D$10=0,0,E142*Mensal!C143/Mensal!C142))</f>
        <v/>
      </c>
      <c r="E143" s="28" t="str">
        <f>IF($B143="","",IF($Q143,$T143*Premissas!$D$10,D143))</f>
        <v/>
      </c>
      <c r="F143" s="28" t="str">
        <f>IF($B143="","",IF(Premissas!$D$11=0,0,G142*Mensal!D143/Mensal!D142))</f>
        <v/>
      </c>
      <c r="G143" s="28" t="str">
        <f>IF($B143="","",IF($Q143,$T143*Premissas!$D$11,F143))</f>
        <v/>
      </c>
      <c r="H143" s="28" t="str">
        <f>IF($B143="","",IF(Premissas!$D$12=0,0,I142*Mensal!E143/Mensal!E142))</f>
        <v/>
      </c>
      <c r="I143" s="28" t="str">
        <f>IF($B143="","",IF($Q143,$T143*Premissas!$D$12,H143))</f>
        <v/>
      </c>
      <c r="J143" s="28" t="str">
        <f>IF($B143="","",IF(Premissas!$D$13=0,0,K142*Mensal!F143/Mensal!F142))</f>
        <v/>
      </c>
      <c r="K143" s="28" t="str">
        <f>IF($B143="","",IF($Q143,$T143*Premissas!$D$13,J143))</f>
        <v/>
      </c>
      <c r="L143" s="28" t="str">
        <f>IF($B143="","",IF(Premissas!$D$14=0,0,M142*Mensal!G143/Mensal!G142))</f>
        <v/>
      </c>
      <c r="M143" s="28" t="str">
        <f>IF($B143="","",IF($Q143,$T143*Premissas!$D$14,L143))</f>
        <v/>
      </c>
      <c r="N143" s="28" t="str">
        <f>IF($B143="","",IF(Premissas!$D$15=0,0,O142*Mensal!H143/Mensal!H142))</f>
        <v/>
      </c>
      <c r="O143" s="28" t="str">
        <f>IF($B143="","",IF($Q143,$T143*Premissas!$D$15,N143))</f>
        <v/>
      </c>
      <c r="P143" s="28" t="str">
        <f t="shared" si="23"/>
        <v/>
      </c>
      <c r="Q143" s="14" t="str">
        <f>IF($B143="","",AND(Premissas!$E$19&gt;0,MOD($C143,MAX(Premissas!$E$19,1))=0))</f>
        <v/>
      </c>
      <c r="R143" s="28" t="str">
        <f>IF($B143="","",IF($Q143,ABS($P143*Premissas!$D$10-D143)+ABS($P143*Premissas!$D$11-F143)+ABS($P143*Premissas!$D$12-H143)+ABS($P143*Premissas!$D$13-J143)+ABS($P143*Premissas!$D$14-L143)+ABS($P143*Premissas!$D$15-N143),0))</f>
        <v/>
      </c>
      <c r="S143" s="29" t="str">
        <f>IF($B143="","",R143*Premissas!$D$20)</f>
        <v/>
      </c>
      <c r="T143" s="31" t="str">
        <f t="shared" si="24"/>
        <v/>
      </c>
      <c r="U143" s="12" t="str">
        <f t="shared" si="25"/>
        <v/>
      </c>
      <c r="V143" s="28" t="str">
        <f>IF($B143="","",Premissas!$D$7*Mensal!$I143/Mensal!$I$6)</f>
        <v/>
      </c>
      <c r="W143" s="12" t="str">
        <f t="shared" si="26"/>
        <v/>
      </c>
      <c r="X143" s="28" t="str">
        <f>IF($B143="","",MAX($T$6:T143))</f>
        <v/>
      </c>
      <c r="Y143" s="12" t="str">
        <f t="shared" si="19"/>
        <v/>
      </c>
      <c r="Z143" s="1" t="str">
        <f t="shared" si="20"/>
        <v/>
      </c>
      <c r="AA143" s="30" t="e">
        <f t="shared" si="21"/>
        <v>#N/A</v>
      </c>
      <c r="AB143" s="30" t="e">
        <f t="shared" si="22"/>
        <v>#N/A</v>
      </c>
    </row>
    <row r="144" spans="2:28" x14ac:dyDescent="0.25">
      <c r="B144" s="25" t="str">
        <f>IF(Mensal!B144="","",Mensal!B144)</f>
        <v/>
      </c>
      <c r="C144" s="1" t="str">
        <f t="shared" si="18"/>
        <v/>
      </c>
      <c r="D144" s="28" t="str">
        <f>IF($B144="","",IF(Premissas!$D$10=0,0,E143*Mensal!C144/Mensal!C143))</f>
        <v/>
      </c>
      <c r="E144" s="28" t="str">
        <f>IF($B144="","",IF($Q144,$T144*Premissas!$D$10,D144))</f>
        <v/>
      </c>
      <c r="F144" s="28" t="str">
        <f>IF($B144="","",IF(Premissas!$D$11=0,0,G143*Mensal!D144/Mensal!D143))</f>
        <v/>
      </c>
      <c r="G144" s="28" t="str">
        <f>IF($B144="","",IF($Q144,$T144*Premissas!$D$11,F144))</f>
        <v/>
      </c>
      <c r="H144" s="28" t="str">
        <f>IF($B144="","",IF(Premissas!$D$12=0,0,I143*Mensal!E144/Mensal!E143))</f>
        <v/>
      </c>
      <c r="I144" s="28" t="str">
        <f>IF($B144="","",IF($Q144,$T144*Premissas!$D$12,H144))</f>
        <v/>
      </c>
      <c r="J144" s="28" t="str">
        <f>IF($B144="","",IF(Premissas!$D$13=0,0,K143*Mensal!F144/Mensal!F143))</f>
        <v/>
      </c>
      <c r="K144" s="28" t="str">
        <f>IF($B144="","",IF($Q144,$T144*Premissas!$D$13,J144))</f>
        <v/>
      </c>
      <c r="L144" s="28" t="str">
        <f>IF($B144="","",IF(Premissas!$D$14=0,0,M143*Mensal!G144/Mensal!G143))</f>
        <v/>
      </c>
      <c r="M144" s="28" t="str">
        <f>IF($B144="","",IF($Q144,$T144*Premissas!$D$14,L144))</f>
        <v/>
      </c>
      <c r="N144" s="28" t="str">
        <f>IF($B144="","",IF(Premissas!$D$15=0,0,O143*Mensal!H144/Mensal!H143))</f>
        <v/>
      </c>
      <c r="O144" s="28" t="str">
        <f>IF($B144="","",IF($Q144,$T144*Premissas!$D$15,N144))</f>
        <v/>
      </c>
      <c r="P144" s="28" t="str">
        <f t="shared" si="23"/>
        <v/>
      </c>
      <c r="Q144" s="14" t="str">
        <f>IF($B144="","",AND(Premissas!$E$19&gt;0,MOD($C144,MAX(Premissas!$E$19,1))=0))</f>
        <v/>
      </c>
      <c r="R144" s="28" t="str">
        <f>IF($B144="","",IF($Q144,ABS($P144*Premissas!$D$10-D144)+ABS($P144*Premissas!$D$11-F144)+ABS($P144*Premissas!$D$12-H144)+ABS($P144*Premissas!$D$13-J144)+ABS($P144*Premissas!$D$14-L144)+ABS($P144*Premissas!$D$15-N144),0))</f>
        <v/>
      </c>
      <c r="S144" s="29" t="str">
        <f>IF($B144="","",R144*Premissas!$D$20)</f>
        <v/>
      </c>
      <c r="T144" s="31" t="str">
        <f t="shared" si="24"/>
        <v/>
      </c>
      <c r="U144" s="12" t="str">
        <f t="shared" si="25"/>
        <v/>
      </c>
      <c r="V144" s="28" t="str">
        <f>IF($B144="","",Premissas!$D$7*Mensal!$I144/Mensal!$I$6)</f>
        <v/>
      </c>
      <c r="W144" s="12" t="str">
        <f t="shared" si="26"/>
        <v/>
      </c>
      <c r="X144" s="28" t="str">
        <f>IF($B144="","",MAX($T$6:T144))</f>
        <v/>
      </c>
      <c r="Y144" s="12" t="str">
        <f t="shared" si="19"/>
        <v/>
      </c>
      <c r="Z144" s="1" t="str">
        <f t="shared" si="20"/>
        <v/>
      </c>
      <c r="AA144" s="30" t="e">
        <f t="shared" si="21"/>
        <v>#N/A</v>
      </c>
      <c r="AB144" s="30" t="e">
        <f t="shared" si="22"/>
        <v>#N/A</v>
      </c>
    </row>
    <row r="145" spans="2:28" x14ac:dyDescent="0.25">
      <c r="B145" s="25" t="str">
        <f>IF(Mensal!B145="","",Mensal!B145)</f>
        <v/>
      </c>
      <c r="C145" s="1" t="str">
        <f t="shared" si="18"/>
        <v/>
      </c>
      <c r="D145" s="28" t="str">
        <f>IF($B145="","",IF(Premissas!$D$10=0,0,E144*Mensal!C145/Mensal!C144))</f>
        <v/>
      </c>
      <c r="E145" s="28" t="str">
        <f>IF($B145="","",IF($Q145,$T145*Premissas!$D$10,D145))</f>
        <v/>
      </c>
      <c r="F145" s="28" t="str">
        <f>IF($B145="","",IF(Premissas!$D$11=0,0,G144*Mensal!D145/Mensal!D144))</f>
        <v/>
      </c>
      <c r="G145" s="28" t="str">
        <f>IF($B145="","",IF($Q145,$T145*Premissas!$D$11,F145))</f>
        <v/>
      </c>
      <c r="H145" s="28" t="str">
        <f>IF($B145="","",IF(Premissas!$D$12=0,0,I144*Mensal!E145/Mensal!E144))</f>
        <v/>
      </c>
      <c r="I145" s="28" t="str">
        <f>IF($B145="","",IF($Q145,$T145*Premissas!$D$12,H145))</f>
        <v/>
      </c>
      <c r="J145" s="28" t="str">
        <f>IF($B145="","",IF(Premissas!$D$13=0,0,K144*Mensal!F145/Mensal!F144))</f>
        <v/>
      </c>
      <c r="K145" s="28" t="str">
        <f>IF($B145="","",IF($Q145,$T145*Premissas!$D$13,J145))</f>
        <v/>
      </c>
      <c r="L145" s="28" t="str">
        <f>IF($B145="","",IF(Premissas!$D$14=0,0,M144*Mensal!G145/Mensal!G144))</f>
        <v/>
      </c>
      <c r="M145" s="28" t="str">
        <f>IF($B145="","",IF($Q145,$T145*Premissas!$D$14,L145))</f>
        <v/>
      </c>
      <c r="N145" s="28" t="str">
        <f>IF($B145="","",IF(Premissas!$D$15=0,0,O144*Mensal!H145/Mensal!H144))</f>
        <v/>
      </c>
      <c r="O145" s="28" t="str">
        <f>IF($B145="","",IF($Q145,$T145*Premissas!$D$15,N145))</f>
        <v/>
      </c>
      <c r="P145" s="28" t="str">
        <f t="shared" si="23"/>
        <v/>
      </c>
      <c r="Q145" s="14" t="str">
        <f>IF($B145="","",AND(Premissas!$E$19&gt;0,MOD($C145,MAX(Premissas!$E$19,1))=0))</f>
        <v/>
      </c>
      <c r="R145" s="28" t="str">
        <f>IF($B145="","",IF($Q145,ABS($P145*Premissas!$D$10-D145)+ABS($P145*Premissas!$D$11-F145)+ABS($P145*Premissas!$D$12-H145)+ABS($P145*Premissas!$D$13-J145)+ABS($P145*Premissas!$D$14-L145)+ABS($P145*Premissas!$D$15-N145),0))</f>
        <v/>
      </c>
      <c r="S145" s="29" t="str">
        <f>IF($B145="","",R145*Premissas!$D$20)</f>
        <v/>
      </c>
      <c r="T145" s="31" t="str">
        <f t="shared" si="24"/>
        <v/>
      </c>
      <c r="U145" s="12" t="str">
        <f t="shared" si="25"/>
        <v/>
      </c>
      <c r="V145" s="28" t="str">
        <f>IF($B145="","",Premissas!$D$7*Mensal!$I145/Mensal!$I$6)</f>
        <v/>
      </c>
      <c r="W145" s="12" t="str">
        <f t="shared" si="26"/>
        <v/>
      </c>
      <c r="X145" s="28" t="str">
        <f>IF($B145="","",MAX($T$6:T145))</f>
        <v/>
      </c>
      <c r="Y145" s="12" t="str">
        <f t="shared" si="19"/>
        <v/>
      </c>
      <c r="Z145" s="1" t="str">
        <f t="shared" si="20"/>
        <v/>
      </c>
      <c r="AA145" s="30" t="e">
        <f t="shared" si="21"/>
        <v>#N/A</v>
      </c>
      <c r="AB145" s="30" t="e">
        <f t="shared" si="22"/>
        <v>#N/A</v>
      </c>
    </row>
    <row r="146" spans="2:28" x14ac:dyDescent="0.25">
      <c r="B146" s="25" t="str">
        <f>IF(Mensal!B146="","",Mensal!B146)</f>
        <v/>
      </c>
      <c r="C146" s="1" t="str">
        <f t="shared" si="18"/>
        <v/>
      </c>
      <c r="D146" s="28" t="str">
        <f>IF($B146="","",IF(Premissas!$D$10=0,0,E145*Mensal!C146/Mensal!C145))</f>
        <v/>
      </c>
      <c r="E146" s="28" t="str">
        <f>IF($B146="","",IF($Q146,$T146*Premissas!$D$10,D146))</f>
        <v/>
      </c>
      <c r="F146" s="28" t="str">
        <f>IF($B146="","",IF(Premissas!$D$11=0,0,G145*Mensal!D146/Mensal!D145))</f>
        <v/>
      </c>
      <c r="G146" s="28" t="str">
        <f>IF($B146="","",IF($Q146,$T146*Premissas!$D$11,F146))</f>
        <v/>
      </c>
      <c r="H146" s="28" t="str">
        <f>IF($B146="","",IF(Premissas!$D$12=0,0,I145*Mensal!E146/Mensal!E145))</f>
        <v/>
      </c>
      <c r="I146" s="28" t="str">
        <f>IF($B146="","",IF($Q146,$T146*Premissas!$D$12,H146))</f>
        <v/>
      </c>
      <c r="J146" s="28" t="str">
        <f>IF($B146="","",IF(Premissas!$D$13=0,0,K145*Mensal!F146/Mensal!F145))</f>
        <v/>
      </c>
      <c r="K146" s="28" t="str">
        <f>IF($B146="","",IF($Q146,$T146*Premissas!$D$13,J146))</f>
        <v/>
      </c>
      <c r="L146" s="28" t="str">
        <f>IF($B146="","",IF(Premissas!$D$14=0,0,M145*Mensal!G146/Mensal!G145))</f>
        <v/>
      </c>
      <c r="M146" s="28" t="str">
        <f>IF($B146="","",IF($Q146,$T146*Premissas!$D$14,L146))</f>
        <v/>
      </c>
      <c r="N146" s="28" t="str">
        <f>IF($B146="","",IF(Premissas!$D$15=0,0,O145*Mensal!H146/Mensal!H145))</f>
        <v/>
      </c>
      <c r="O146" s="28" t="str">
        <f>IF($B146="","",IF($Q146,$T146*Premissas!$D$15,N146))</f>
        <v/>
      </c>
      <c r="P146" s="28" t="str">
        <f t="shared" si="23"/>
        <v/>
      </c>
      <c r="Q146" s="14" t="str">
        <f>IF($B146="","",AND(Premissas!$E$19&gt;0,MOD($C146,MAX(Premissas!$E$19,1))=0))</f>
        <v/>
      </c>
      <c r="R146" s="28" t="str">
        <f>IF($B146="","",IF($Q146,ABS($P146*Premissas!$D$10-D146)+ABS($P146*Premissas!$D$11-F146)+ABS($P146*Premissas!$D$12-H146)+ABS($P146*Premissas!$D$13-J146)+ABS($P146*Premissas!$D$14-L146)+ABS($P146*Premissas!$D$15-N146),0))</f>
        <v/>
      </c>
      <c r="S146" s="29" t="str">
        <f>IF($B146="","",R146*Premissas!$D$20)</f>
        <v/>
      </c>
      <c r="T146" s="31" t="str">
        <f t="shared" si="24"/>
        <v/>
      </c>
      <c r="U146" s="12" t="str">
        <f t="shared" si="25"/>
        <v/>
      </c>
      <c r="V146" s="28" t="str">
        <f>IF($B146="","",Premissas!$D$7*Mensal!$I146/Mensal!$I$6)</f>
        <v/>
      </c>
      <c r="W146" s="12" t="str">
        <f t="shared" si="26"/>
        <v/>
      </c>
      <c r="X146" s="28" t="str">
        <f>IF($B146="","",MAX($T$6:T146))</f>
        <v/>
      </c>
      <c r="Y146" s="12" t="str">
        <f t="shared" si="19"/>
        <v/>
      </c>
      <c r="Z146" s="1" t="str">
        <f t="shared" si="20"/>
        <v/>
      </c>
      <c r="AA146" s="30" t="e">
        <f t="shared" si="21"/>
        <v>#N/A</v>
      </c>
      <c r="AB146" s="30" t="e">
        <f t="shared" si="22"/>
        <v>#N/A</v>
      </c>
    </row>
    <row r="147" spans="2:28" x14ac:dyDescent="0.25">
      <c r="B147" s="25" t="str">
        <f>IF(Mensal!B147="","",Mensal!B147)</f>
        <v/>
      </c>
      <c r="C147" s="1" t="str">
        <f t="shared" si="18"/>
        <v/>
      </c>
      <c r="D147" s="28" t="str">
        <f>IF($B147="","",IF(Premissas!$D$10=0,0,E146*Mensal!C147/Mensal!C146))</f>
        <v/>
      </c>
      <c r="E147" s="28" t="str">
        <f>IF($B147="","",IF($Q147,$T147*Premissas!$D$10,D147))</f>
        <v/>
      </c>
      <c r="F147" s="28" t="str">
        <f>IF($B147="","",IF(Premissas!$D$11=0,0,G146*Mensal!D147/Mensal!D146))</f>
        <v/>
      </c>
      <c r="G147" s="28" t="str">
        <f>IF($B147="","",IF($Q147,$T147*Premissas!$D$11,F147))</f>
        <v/>
      </c>
      <c r="H147" s="28" t="str">
        <f>IF($B147="","",IF(Premissas!$D$12=0,0,I146*Mensal!E147/Mensal!E146))</f>
        <v/>
      </c>
      <c r="I147" s="28" t="str">
        <f>IF($B147="","",IF($Q147,$T147*Premissas!$D$12,H147))</f>
        <v/>
      </c>
      <c r="J147" s="28" t="str">
        <f>IF($B147="","",IF(Premissas!$D$13=0,0,K146*Mensal!F147/Mensal!F146))</f>
        <v/>
      </c>
      <c r="K147" s="28" t="str">
        <f>IF($B147="","",IF($Q147,$T147*Premissas!$D$13,J147))</f>
        <v/>
      </c>
      <c r="L147" s="28" t="str">
        <f>IF($B147="","",IF(Premissas!$D$14=0,0,M146*Mensal!G147/Mensal!G146))</f>
        <v/>
      </c>
      <c r="M147" s="28" t="str">
        <f>IF($B147="","",IF($Q147,$T147*Premissas!$D$14,L147))</f>
        <v/>
      </c>
      <c r="N147" s="28" t="str">
        <f>IF($B147="","",IF(Premissas!$D$15=0,0,O146*Mensal!H147/Mensal!H146))</f>
        <v/>
      </c>
      <c r="O147" s="28" t="str">
        <f>IF($B147="","",IF($Q147,$T147*Premissas!$D$15,N147))</f>
        <v/>
      </c>
      <c r="P147" s="28" t="str">
        <f t="shared" si="23"/>
        <v/>
      </c>
      <c r="Q147" s="14" t="str">
        <f>IF($B147="","",AND(Premissas!$E$19&gt;0,MOD($C147,MAX(Premissas!$E$19,1))=0))</f>
        <v/>
      </c>
      <c r="R147" s="28" t="str">
        <f>IF($B147="","",IF($Q147,ABS($P147*Premissas!$D$10-D147)+ABS($P147*Premissas!$D$11-F147)+ABS($P147*Premissas!$D$12-H147)+ABS($P147*Premissas!$D$13-J147)+ABS($P147*Premissas!$D$14-L147)+ABS($P147*Premissas!$D$15-N147),0))</f>
        <v/>
      </c>
      <c r="S147" s="29" t="str">
        <f>IF($B147="","",R147*Premissas!$D$20)</f>
        <v/>
      </c>
      <c r="T147" s="31" t="str">
        <f t="shared" si="24"/>
        <v/>
      </c>
      <c r="U147" s="12" t="str">
        <f t="shared" si="25"/>
        <v/>
      </c>
      <c r="V147" s="28" t="str">
        <f>IF($B147="","",Premissas!$D$7*Mensal!$I147/Mensal!$I$6)</f>
        <v/>
      </c>
      <c r="W147" s="12" t="str">
        <f t="shared" si="26"/>
        <v/>
      </c>
      <c r="X147" s="28" t="str">
        <f>IF($B147="","",MAX($T$6:T147))</f>
        <v/>
      </c>
      <c r="Y147" s="12" t="str">
        <f t="shared" si="19"/>
        <v/>
      </c>
      <c r="Z147" s="1" t="str">
        <f t="shared" si="20"/>
        <v/>
      </c>
      <c r="AA147" s="30" t="e">
        <f t="shared" si="21"/>
        <v>#N/A</v>
      </c>
      <c r="AB147" s="30" t="e">
        <f t="shared" si="22"/>
        <v>#N/A</v>
      </c>
    </row>
    <row r="148" spans="2:28" x14ac:dyDescent="0.25">
      <c r="B148" s="25" t="str">
        <f>IF(Mensal!B148="","",Mensal!B148)</f>
        <v/>
      </c>
      <c r="C148" s="1" t="str">
        <f t="shared" si="18"/>
        <v/>
      </c>
      <c r="D148" s="28" t="str">
        <f>IF($B148="","",IF(Premissas!$D$10=0,0,E147*Mensal!C148/Mensal!C147))</f>
        <v/>
      </c>
      <c r="E148" s="28" t="str">
        <f>IF($B148="","",IF($Q148,$T148*Premissas!$D$10,D148))</f>
        <v/>
      </c>
      <c r="F148" s="28" t="str">
        <f>IF($B148="","",IF(Premissas!$D$11=0,0,G147*Mensal!D148/Mensal!D147))</f>
        <v/>
      </c>
      <c r="G148" s="28" t="str">
        <f>IF($B148="","",IF($Q148,$T148*Premissas!$D$11,F148))</f>
        <v/>
      </c>
      <c r="H148" s="28" t="str">
        <f>IF($B148="","",IF(Premissas!$D$12=0,0,I147*Mensal!E148/Mensal!E147))</f>
        <v/>
      </c>
      <c r="I148" s="28" t="str">
        <f>IF($B148="","",IF($Q148,$T148*Premissas!$D$12,H148))</f>
        <v/>
      </c>
      <c r="J148" s="28" t="str">
        <f>IF($B148="","",IF(Premissas!$D$13=0,0,K147*Mensal!F148/Mensal!F147))</f>
        <v/>
      </c>
      <c r="K148" s="28" t="str">
        <f>IF($B148="","",IF($Q148,$T148*Premissas!$D$13,J148))</f>
        <v/>
      </c>
      <c r="L148" s="28" t="str">
        <f>IF($B148="","",IF(Premissas!$D$14=0,0,M147*Mensal!G148/Mensal!G147))</f>
        <v/>
      </c>
      <c r="M148" s="28" t="str">
        <f>IF($B148="","",IF($Q148,$T148*Premissas!$D$14,L148))</f>
        <v/>
      </c>
      <c r="N148" s="28" t="str">
        <f>IF($B148="","",IF(Premissas!$D$15=0,0,O147*Mensal!H148/Mensal!H147))</f>
        <v/>
      </c>
      <c r="O148" s="28" t="str">
        <f>IF($B148="","",IF($Q148,$T148*Premissas!$D$15,N148))</f>
        <v/>
      </c>
      <c r="P148" s="28" t="str">
        <f t="shared" si="23"/>
        <v/>
      </c>
      <c r="Q148" s="14" t="str">
        <f>IF($B148="","",AND(Premissas!$E$19&gt;0,MOD($C148,MAX(Premissas!$E$19,1))=0))</f>
        <v/>
      </c>
      <c r="R148" s="28" t="str">
        <f>IF($B148="","",IF($Q148,ABS($P148*Premissas!$D$10-D148)+ABS($P148*Premissas!$D$11-F148)+ABS($P148*Premissas!$D$12-H148)+ABS($P148*Premissas!$D$13-J148)+ABS($P148*Premissas!$D$14-L148)+ABS($P148*Premissas!$D$15-N148),0))</f>
        <v/>
      </c>
      <c r="S148" s="29" t="str">
        <f>IF($B148="","",R148*Premissas!$D$20)</f>
        <v/>
      </c>
      <c r="T148" s="31" t="str">
        <f t="shared" si="24"/>
        <v/>
      </c>
      <c r="U148" s="12" t="str">
        <f t="shared" si="25"/>
        <v/>
      </c>
      <c r="V148" s="28" t="str">
        <f>IF($B148="","",Premissas!$D$7*Mensal!$I148/Mensal!$I$6)</f>
        <v/>
      </c>
      <c r="W148" s="12" t="str">
        <f t="shared" si="26"/>
        <v/>
      </c>
      <c r="X148" s="28" t="str">
        <f>IF($B148="","",MAX($T$6:T148))</f>
        <v/>
      </c>
      <c r="Y148" s="12" t="str">
        <f t="shared" si="19"/>
        <v/>
      </c>
      <c r="Z148" s="1" t="str">
        <f t="shared" si="20"/>
        <v/>
      </c>
      <c r="AA148" s="30" t="e">
        <f t="shared" si="21"/>
        <v>#N/A</v>
      </c>
      <c r="AB148" s="30" t="e">
        <f t="shared" si="22"/>
        <v>#N/A</v>
      </c>
    </row>
    <row r="149" spans="2:28" x14ac:dyDescent="0.25">
      <c r="B149" s="25" t="str">
        <f>IF(Mensal!B149="","",Mensal!B149)</f>
        <v/>
      </c>
      <c r="C149" s="1" t="str">
        <f t="shared" si="18"/>
        <v/>
      </c>
      <c r="D149" s="28" t="str">
        <f>IF($B149="","",IF(Premissas!$D$10=0,0,E148*Mensal!C149/Mensal!C148))</f>
        <v/>
      </c>
      <c r="E149" s="28" t="str">
        <f>IF($B149="","",IF($Q149,$T149*Premissas!$D$10,D149))</f>
        <v/>
      </c>
      <c r="F149" s="28" t="str">
        <f>IF($B149="","",IF(Premissas!$D$11=0,0,G148*Mensal!D149/Mensal!D148))</f>
        <v/>
      </c>
      <c r="G149" s="28" t="str">
        <f>IF($B149="","",IF($Q149,$T149*Premissas!$D$11,F149))</f>
        <v/>
      </c>
      <c r="H149" s="28" t="str">
        <f>IF($B149="","",IF(Premissas!$D$12=0,0,I148*Mensal!E149/Mensal!E148))</f>
        <v/>
      </c>
      <c r="I149" s="28" t="str">
        <f>IF($B149="","",IF($Q149,$T149*Premissas!$D$12,H149))</f>
        <v/>
      </c>
      <c r="J149" s="28" t="str">
        <f>IF($B149="","",IF(Premissas!$D$13=0,0,K148*Mensal!F149/Mensal!F148))</f>
        <v/>
      </c>
      <c r="K149" s="28" t="str">
        <f>IF($B149="","",IF($Q149,$T149*Premissas!$D$13,J149))</f>
        <v/>
      </c>
      <c r="L149" s="28" t="str">
        <f>IF($B149="","",IF(Premissas!$D$14=0,0,M148*Mensal!G149/Mensal!G148))</f>
        <v/>
      </c>
      <c r="M149" s="28" t="str">
        <f>IF($B149="","",IF($Q149,$T149*Premissas!$D$14,L149))</f>
        <v/>
      </c>
      <c r="N149" s="28" t="str">
        <f>IF($B149="","",IF(Premissas!$D$15=0,0,O148*Mensal!H149/Mensal!H148))</f>
        <v/>
      </c>
      <c r="O149" s="28" t="str">
        <f>IF($B149="","",IF($Q149,$T149*Premissas!$D$15,N149))</f>
        <v/>
      </c>
      <c r="P149" s="28" t="str">
        <f t="shared" si="23"/>
        <v/>
      </c>
      <c r="Q149" s="14" t="str">
        <f>IF($B149="","",AND(Premissas!$E$19&gt;0,MOD($C149,MAX(Premissas!$E$19,1))=0))</f>
        <v/>
      </c>
      <c r="R149" s="28" t="str">
        <f>IF($B149="","",IF($Q149,ABS($P149*Premissas!$D$10-D149)+ABS($P149*Premissas!$D$11-F149)+ABS($P149*Premissas!$D$12-H149)+ABS($P149*Premissas!$D$13-J149)+ABS($P149*Premissas!$D$14-L149)+ABS($P149*Premissas!$D$15-N149),0))</f>
        <v/>
      </c>
      <c r="S149" s="29" t="str">
        <f>IF($B149="","",R149*Premissas!$D$20)</f>
        <v/>
      </c>
      <c r="T149" s="31" t="str">
        <f t="shared" si="24"/>
        <v/>
      </c>
      <c r="U149" s="12" t="str">
        <f t="shared" si="25"/>
        <v/>
      </c>
      <c r="V149" s="28" t="str">
        <f>IF($B149="","",Premissas!$D$7*Mensal!$I149/Mensal!$I$6)</f>
        <v/>
      </c>
      <c r="W149" s="12" t="str">
        <f t="shared" si="26"/>
        <v/>
      </c>
      <c r="X149" s="28" t="str">
        <f>IF($B149="","",MAX($T$6:T149))</f>
        <v/>
      </c>
      <c r="Y149" s="12" t="str">
        <f t="shared" si="19"/>
        <v/>
      </c>
      <c r="Z149" s="1" t="str">
        <f t="shared" si="20"/>
        <v/>
      </c>
      <c r="AA149" s="30" t="e">
        <f t="shared" si="21"/>
        <v>#N/A</v>
      </c>
      <c r="AB149" s="30" t="e">
        <f t="shared" si="22"/>
        <v>#N/A</v>
      </c>
    </row>
    <row r="150" spans="2:28" x14ac:dyDescent="0.25">
      <c r="B150" s="25" t="str">
        <f>IF(Mensal!B150="","",Mensal!B150)</f>
        <v/>
      </c>
      <c r="C150" s="1" t="str">
        <f t="shared" si="18"/>
        <v/>
      </c>
      <c r="D150" s="28" t="str">
        <f>IF($B150="","",IF(Premissas!$D$10=0,0,E149*Mensal!C150/Mensal!C149))</f>
        <v/>
      </c>
      <c r="E150" s="28" t="str">
        <f>IF($B150="","",IF($Q150,$T150*Premissas!$D$10,D150))</f>
        <v/>
      </c>
      <c r="F150" s="28" t="str">
        <f>IF($B150="","",IF(Premissas!$D$11=0,0,G149*Mensal!D150/Mensal!D149))</f>
        <v/>
      </c>
      <c r="G150" s="28" t="str">
        <f>IF($B150="","",IF($Q150,$T150*Premissas!$D$11,F150))</f>
        <v/>
      </c>
      <c r="H150" s="28" t="str">
        <f>IF($B150="","",IF(Premissas!$D$12=0,0,I149*Mensal!E150/Mensal!E149))</f>
        <v/>
      </c>
      <c r="I150" s="28" t="str">
        <f>IF($B150="","",IF($Q150,$T150*Premissas!$D$12,H150))</f>
        <v/>
      </c>
      <c r="J150" s="28" t="str">
        <f>IF($B150="","",IF(Premissas!$D$13=0,0,K149*Mensal!F150/Mensal!F149))</f>
        <v/>
      </c>
      <c r="K150" s="28" t="str">
        <f>IF($B150="","",IF($Q150,$T150*Premissas!$D$13,J150))</f>
        <v/>
      </c>
      <c r="L150" s="28" t="str">
        <f>IF($B150="","",IF(Premissas!$D$14=0,0,M149*Mensal!G150/Mensal!G149))</f>
        <v/>
      </c>
      <c r="M150" s="28" t="str">
        <f>IF($B150="","",IF($Q150,$T150*Premissas!$D$14,L150))</f>
        <v/>
      </c>
      <c r="N150" s="28" t="str">
        <f>IF($B150="","",IF(Premissas!$D$15=0,0,O149*Mensal!H150/Mensal!H149))</f>
        <v/>
      </c>
      <c r="O150" s="28" t="str">
        <f>IF($B150="","",IF($Q150,$T150*Premissas!$D$15,N150))</f>
        <v/>
      </c>
      <c r="P150" s="28" t="str">
        <f t="shared" si="23"/>
        <v/>
      </c>
      <c r="Q150" s="14" t="str">
        <f>IF($B150="","",AND(Premissas!$E$19&gt;0,MOD($C150,MAX(Premissas!$E$19,1))=0))</f>
        <v/>
      </c>
      <c r="R150" s="28" t="str">
        <f>IF($B150="","",IF($Q150,ABS($P150*Premissas!$D$10-D150)+ABS($P150*Premissas!$D$11-F150)+ABS($P150*Premissas!$D$12-H150)+ABS($P150*Premissas!$D$13-J150)+ABS($P150*Premissas!$D$14-L150)+ABS($P150*Premissas!$D$15-N150),0))</f>
        <v/>
      </c>
      <c r="S150" s="29" t="str">
        <f>IF($B150="","",R150*Premissas!$D$20)</f>
        <v/>
      </c>
      <c r="T150" s="31" t="str">
        <f t="shared" si="24"/>
        <v/>
      </c>
      <c r="U150" s="12" t="str">
        <f t="shared" si="25"/>
        <v/>
      </c>
      <c r="V150" s="28" t="str">
        <f>IF($B150="","",Premissas!$D$7*Mensal!$I150/Mensal!$I$6)</f>
        <v/>
      </c>
      <c r="W150" s="12" t="str">
        <f t="shared" si="26"/>
        <v/>
      </c>
      <c r="X150" s="28" t="str">
        <f>IF($B150="","",MAX($T$6:T150))</f>
        <v/>
      </c>
      <c r="Y150" s="12" t="str">
        <f t="shared" si="19"/>
        <v/>
      </c>
      <c r="Z150" s="1" t="str">
        <f t="shared" si="20"/>
        <v/>
      </c>
      <c r="AA150" s="30" t="e">
        <f t="shared" si="21"/>
        <v>#N/A</v>
      </c>
      <c r="AB150" s="30" t="e">
        <f t="shared" si="22"/>
        <v>#N/A</v>
      </c>
    </row>
    <row r="151" spans="2:28" x14ac:dyDescent="0.25">
      <c r="B151" s="25" t="str">
        <f>IF(Mensal!B151="","",Mensal!B151)</f>
        <v/>
      </c>
      <c r="C151" s="1" t="str">
        <f t="shared" si="18"/>
        <v/>
      </c>
      <c r="D151" s="28" t="str">
        <f>IF($B151="","",IF(Premissas!$D$10=0,0,E150*Mensal!C151/Mensal!C150))</f>
        <v/>
      </c>
      <c r="E151" s="28" t="str">
        <f>IF($B151="","",IF($Q151,$T151*Premissas!$D$10,D151))</f>
        <v/>
      </c>
      <c r="F151" s="28" t="str">
        <f>IF($B151="","",IF(Premissas!$D$11=0,0,G150*Mensal!D151/Mensal!D150))</f>
        <v/>
      </c>
      <c r="G151" s="28" t="str">
        <f>IF($B151="","",IF($Q151,$T151*Premissas!$D$11,F151))</f>
        <v/>
      </c>
      <c r="H151" s="28" t="str">
        <f>IF($B151="","",IF(Premissas!$D$12=0,0,I150*Mensal!E151/Mensal!E150))</f>
        <v/>
      </c>
      <c r="I151" s="28" t="str">
        <f>IF($B151="","",IF($Q151,$T151*Premissas!$D$12,H151))</f>
        <v/>
      </c>
      <c r="J151" s="28" t="str">
        <f>IF($B151="","",IF(Premissas!$D$13=0,0,K150*Mensal!F151/Mensal!F150))</f>
        <v/>
      </c>
      <c r="K151" s="28" t="str">
        <f>IF($B151="","",IF($Q151,$T151*Premissas!$D$13,J151))</f>
        <v/>
      </c>
      <c r="L151" s="28" t="str">
        <f>IF($B151="","",IF(Premissas!$D$14=0,0,M150*Mensal!G151/Mensal!G150))</f>
        <v/>
      </c>
      <c r="M151" s="28" t="str">
        <f>IF($B151="","",IF($Q151,$T151*Premissas!$D$14,L151))</f>
        <v/>
      </c>
      <c r="N151" s="28" t="str">
        <f>IF($B151="","",IF(Premissas!$D$15=0,0,O150*Mensal!H151/Mensal!H150))</f>
        <v/>
      </c>
      <c r="O151" s="28" t="str">
        <f>IF($B151="","",IF($Q151,$T151*Premissas!$D$15,N151))</f>
        <v/>
      </c>
      <c r="P151" s="28" t="str">
        <f t="shared" si="23"/>
        <v/>
      </c>
      <c r="Q151" s="14" t="str">
        <f>IF($B151="","",AND(Premissas!$E$19&gt;0,MOD($C151,MAX(Premissas!$E$19,1))=0))</f>
        <v/>
      </c>
      <c r="R151" s="28" t="str">
        <f>IF($B151="","",IF($Q151,ABS($P151*Premissas!$D$10-D151)+ABS($P151*Premissas!$D$11-F151)+ABS($P151*Premissas!$D$12-H151)+ABS($P151*Premissas!$D$13-J151)+ABS($P151*Premissas!$D$14-L151)+ABS($P151*Premissas!$D$15-N151),0))</f>
        <v/>
      </c>
      <c r="S151" s="29" t="str">
        <f>IF($B151="","",R151*Premissas!$D$20)</f>
        <v/>
      </c>
      <c r="T151" s="31" t="str">
        <f t="shared" si="24"/>
        <v/>
      </c>
      <c r="U151" s="12" t="str">
        <f t="shared" si="25"/>
        <v/>
      </c>
      <c r="V151" s="28" t="str">
        <f>IF($B151="","",Premissas!$D$7*Mensal!$I151/Mensal!$I$6)</f>
        <v/>
      </c>
      <c r="W151" s="12" t="str">
        <f t="shared" si="26"/>
        <v/>
      </c>
      <c r="X151" s="28" t="str">
        <f>IF($B151="","",MAX($T$6:T151))</f>
        <v/>
      </c>
      <c r="Y151" s="12" t="str">
        <f t="shared" si="19"/>
        <v/>
      </c>
      <c r="Z151" s="1" t="str">
        <f t="shared" si="20"/>
        <v/>
      </c>
      <c r="AA151" s="30" t="e">
        <f t="shared" si="21"/>
        <v>#N/A</v>
      </c>
      <c r="AB151" s="30" t="e">
        <f t="shared" si="22"/>
        <v>#N/A</v>
      </c>
    </row>
    <row r="152" spans="2:28" x14ac:dyDescent="0.25">
      <c r="B152" s="25" t="str">
        <f>IF(Mensal!B152="","",Mensal!B152)</f>
        <v/>
      </c>
      <c r="C152" s="1" t="str">
        <f t="shared" si="18"/>
        <v/>
      </c>
      <c r="D152" s="28" t="str">
        <f>IF($B152="","",IF(Premissas!$D$10=0,0,E151*Mensal!C152/Mensal!C151))</f>
        <v/>
      </c>
      <c r="E152" s="28" t="str">
        <f>IF($B152="","",IF($Q152,$T152*Premissas!$D$10,D152))</f>
        <v/>
      </c>
      <c r="F152" s="28" t="str">
        <f>IF($B152="","",IF(Premissas!$D$11=0,0,G151*Mensal!D152/Mensal!D151))</f>
        <v/>
      </c>
      <c r="G152" s="28" t="str">
        <f>IF($B152="","",IF($Q152,$T152*Premissas!$D$11,F152))</f>
        <v/>
      </c>
      <c r="H152" s="28" t="str">
        <f>IF($B152="","",IF(Premissas!$D$12=0,0,I151*Mensal!E152/Mensal!E151))</f>
        <v/>
      </c>
      <c r="I152" s="28" t="str">
        <f>IF($B152="","",IF($Q152,$T152*Premissas!$D$12,H152))</f>
        <v/>
      </c>
      <c r="J152" s="28" t="str">
        <f>IF($B152="","",IF(Premissas!$D$13=0,0,K151*Mensal!F152/Mensal!F151))</f>
        <v/>
      </c>
      <c r="K152" s="28" t="str">
        <f>IF($B152="","",IF($Q152,$T152*Premissas!$D$13,J152))</f>
        <v/>
      </c>
      <c r="L152" s="28" t="str">
        <f>IF($B152="","",IF(Premissas!$D$14=0,0,M151*Mensal!G152/Mensal!G151))</f>
        <v/>
      </c>
      <c r="M152" s="28" t="str">
        <f>IF($B152="","",IF($Q152,$T152*Premissas!$D$14,L152))</f>
        <v/>
      </c>
      <c r="N152" s="28" t="str">
        <f>IF($B152="","",IF(Premissas!$D$15=0,0,O151*Mensal!H152/Mensal!H151))</f>
        <v/>
      </c>
      <c r="O152" s="28" t="str">
        <f>IF($B152="","",IF($Q152,$T152*Premissas!$D$15,N152))</f>
        <v/>
      </c>
      <c r="P152" s="28" t="str">
        <f t="shared" si="23"/>
        <v/>
      </c>
      <c r="Q152" s="14" t="str">
        <f>IF($B152="","",AND(Premissas!$E$19&gt;0,MOD($C152,MAX(Premissas!$E$19,1))=0))</f>
        <v/>
      </c>
      <c r="R152" s="28" t="str">
        <f>IF($B152="","",IF($Q152,ABS($P152*Premissas!$D$10-D152)+ABS($P152*Premissas!$D$11-F152)+ABS($P152*Premissas!$D$12-H152)+ABS($P152*Premissas!$D$13-J152)+ABS($P152*Premissas!$D$14-L152)+ABS($P152*Premissas!$D$15-N152),0))</f>
        <v/>
      </c>
      <c r="S152" s="29" t="str">
        <f>IF($B152="","",R152*Premissas!$D$20)</f>
        <v/>
      </c>
      <c r="T152" s="31" t="str">
        <f t="shared" si="24"/>
        <v/>
      </c>
      <c r="U152" s="12" t="str">
        <f t="shared" si="25"/>
        <v/>
      </c>
      <c r="V152" s="28" t="str">
        <f>IF($B152="","",Premissas!$D$7*Mensal!$I152/Mensal!$I$6)</f>
        <v/>
      </c>
      <c r="W152" s="12" t="str">
        <f t="shared" si="26"/>
        <v/>
      </c>
      <c r="X152" s="28" t="str">
        <f>IF($B152="","",MAX($T$6:T152))</f>
        <v/>
      </c>
      <c r="Y152" s="12" t="str">
        <f t="shared" si="19"/>
        <v/>
      </c>
      <c r="Z152" s="1" t="str">
        <f t="shared" si="20"/>
        <v/>
      </c>
      <c r="AA152" s="30" t="e">
        <f t="shared" si="21"/>
        <v>#N/A</v>
      </c>
      <c r="AB152" s="30" t="e">
        <f t="shared" si="22"/>
        <v>#N/A</v>
      </c>
    </row>
    <row r="153" spans="2:28" x14ac:dyDescent="0.25">
      <c r="B153" s="25" t="str">
        <f>IF(Mensal!B153="","",Mensal!B153)</f>
        <v/>
      </c>
      <c r="C153" s="1" t="str">
        <f t="shared" si="18"/>
        <v/>
      </c>
      <c r="D153" s="28" t="str">
        <f>IF($B153="","",IF(Premissas!$D$10=0,0,E152*Mensal!C153/Mensal!C152))</f>
        <v/>
      </c>
      <c r="E153" s="28" t="str">
        <f>IF($B153="","",IF($Q153,$T153*Premissas!$D$10,D153))</f>
        <v/>
      </c>
      <c r="F153" s="28" t="str">
        <f>IF($B153="","",IF(Premissas!$D$11=0,0,G152*Mensal!D153/Mensal!D152))</f>
        <v/>
      </c>
      <c r="G153" s="28" t="str">
        <f>IF($B153="","",IF($Q153,$T153*Premissas!$D$11,F153))</f>
        <v/>
      </c>
      <c r="H153" s="28" t="str">
        <f>IF($B153="","",IF(Premissas!$D$12=0,0,I152*Mensal!E153/Mensal!E152))</f>
        <v/>
      </c>
      <c r="I153" s="28" t="str">
        <f>IF($B153="","",IF($Q153,$T153*Premissas!$D$12,H153))</f>
        <v/>
      </c>
      <c r="J153" s="28" t="str">
        <f>IF($B153="","",IF(Premissas!$D$13=0,0,K152*Mensal!F153/Mensal!F152))</f>
        <v/>
      </c>
      <c r="K153" s="28" t="str">
        <f>IF($B153="","",IF($Q153,$T153*Premissas!$D$13,J153))</f>
        <v/>
      </c>
      <c r="L153" s="28" t="str">
        <f>IF($B153="","",IF(Premissas!$D$14=0,0,M152*Mensal!G153/Mensal!G152))</f>
        <v/>
      </c>
      <c r="M153" s="28" t="str">
        <f>IF($B153="","",IF($Q153,$T153*Premissas!$D$14,L153))</f>
        <v/>
      </c>
      <c r="N153" s="28" t="str">
        <f>IF($B153="","",IF(Premissas!$D$15=0,0,O152*Mensal!H153/Mensal!H152))</f>
        <v/>
      </c>
      <c r="O153" s="28" t="str">
        <f>IF($B153="","",IF($Q153,$T153*Premissas!$D$15,N153))</f>
        <v/>
      </c>
      <c r="P153" s="28" t="str">
        <f t="shared" si="23"/>
        <v/>
      </c>
      <c r="Q153" s="14" t="str">
        <f>IF($B153="","",AND(Premissas!$E$19&gt;0,MOD($C153,MAX(Premissas!$E$19,1))=0))</f>
        <v/>
      </c>
      <c r="R153" s="28" t="str">
        <f>IF($B153="","",IF($Q153,ABS($P153*Premissas!$D$10-D153)+ABS($P153*Premissas!$D$11-F153)+ABS($P153*Premissas!$D$12-H153)+ABS($P153*Premissas!$D$13-J153)+ABS($P153*Premissas!$D$14-L153)+ABS($P153*Premissas!$D$15-N153),0))</f>
        <v/>
      </c>
      <c r="S153" s="29" t="str">
        <f>IF($B153="","",R153*Premissas!$D$20)</f>
        <v/>
      </c>
      <c r="T153" s="31" t="str">
        <f t="shared" si="24"/>
        <v/>
      </c>
      <c r="U153" s="12" t="str">
        <f t="shared" si="25"/>
        <v/>
      </c>
      <c r="V153" s="28" t="str">
        <f>IF($B153="","",Premissas!$D$7*Mensal!$I153/Mensal!$I$6)</f>
        <v/>
      </c>
      <c r="W153" s="12" t="str">
        <f t="shared" si="26"/>
        <v/>
      </c>
      <c r="X153" s="28" t="str">
        <f>IF($B153="","",MAX($T$6:T153))</f>
        <v/>
      </c>
      <c r="Y153" s="12" t="str">
        <f t="shared" si="19"/>
        <v/>
      </c>
      <c r="Z153" s="1" t="str">
        <f t="shared" si="20"/>
        <v/>
      </c>
      <c r="AA153" s="30" t="e">
        <f t="shared" si="21"/>
        <v>#N/A</v>
      </c>
      <c r="AB153" s="30" t="e">
        <f t="shared" si="22"/>
        <v>#N/A</v>
      </c>
    </row>
    <row r="154" spans="2:28" x14ac:dyDescent="0.25">
      <c r="B154" s="25" t="str">
        <f>IF(Mensal!B154="","",Mensal!B154)</f>
        <v/>
      </c>
      <c r="C154" s="1" t="str">
        <f t="shared" si="18"/>
        <v/>
      </c>
      <c r="D154" s="28" t="str">
        <f>IF($B154="","",IF(Premissas!$D$10=0,0,E153*Mensal!C154/Mensal!C153))</f>
        <v/>
      </c>
      <c r="E154" s="28" t="str">
        <f>IF($B154="","",IF($Q154,$T154*Premissas!$D$10,D154))</f>
        <v/>
      </c>
      <c r="F154" s="28" t="str">
        <f>IF($B154="","",IF(Premissas!$D$11=0,0,G153*Mensal!D154/Mensal!D153))</f>
        <v/>
      </c>
      <c r="G154" s="28" t="str">
        <f>IF($B154="","",IF($Q154,$T154*Premissas!$D$11,F154))</f>
        <v/>
      </c>
      <c r="H154" s="28" t="str">
        <f>IF($B154="","",IF(Premissas!$D$12=0,0,I153*Mensal!E154/Mensal!E153))</f>
        <v/>
      </c>
      <c r="I154" s="28" t="str">
        <f>IF($B154="","",IF($Q154,$T154*Premissas!$D$12,H154))</f>
        <v/>
      </c>
      <c r="J154" s="28" t="str">
        <f>IF($B154="","",IF(Premissas!$D$13=0,0,K153*Mensal!F154/Mensal!F153))</f>
        <v/>
      </c>
      <c r="K154" s="28" t="str">
        <f>IF($B154="","",IF($Q154,$T154*Premissas!$D$13,J154))</f>
        <v/>
      </c>
      <c r="L154" s="28" t="str">
        <f>IF($B154="","",IF(Premissas!$D$14=0,0,M153*Mensal!G154/Mensal!G153))</f>
        <v/>
      </c>
      <c r="M154" s="28" t="str">
        <f>IF($B154="","",IF($Q154,$T154*Premissas!$D$14,L154))</f>
        <v/>
      </c>
      <c r="N154" s="28" t="str">
        <f>IF($B154="","",IF(Premissas!$D$15=0,0,O153*Mensal!H154/Mensal!H153))</f>
        <v/>
      </c>
      <c r="O154" s="28" t="str">
        <f>IF($B154="","",IF($Q154,$T154*Premissas!$D$15,N154))</f>
        <v/>
      </c>
      <c r="P154" s="28" t="str">
        <f t="shared" si="23"/>
        <v/>
      </c>
      <c r="Q154" s="14" t="str">
        <f>IF($B154="","",AND(Premissas!$E$19&gt;0,MOD($C154,MAX(Premissas!$E$19,1))=0))</f>
        <v/>
      </c>
      <c r="R154" s="28" t="str">
        <f>IF($B154="","",IF($Q154,ABS($P154*Premissas!$D$10-D154)+ABS($P154*Premissas!$D$11-F154)+ABS($P154*Premissas!$D$12-H154)+ABS($P154*Premissas!$D$13-J154)+ABS($P154*Premissas!$D$14-L154)+ABS($P154*Premissas!$D$15-N154),0))</f>
        <v/>
      </c>
      <c r="S154" s="29" t="str">
        <f>IF($B154="","",R154*Premissas!$D$20)</f>
        <v/>
      </c>
      <c r="T154" s="31" t="str">
        <f t="shared" si="24"/>
        <v/>
      </c>
      <c r="U154" s="12" t="str">
        <f t="shared" si="25"/>
        <v/>
      </c>
      <c r="V154" s="28" t="str">
        <f>IF($B154="","",Premissas!$D$7*Mensal!$I154/Mensal!$I$6)</f>
        <v/>
      </c>
      <c r="W154" s="12" t="str">
        <f t="shared" si="26"/>
        <v/>
      </c>
      <c r="X154" s="28" t="str">
        <f>IF($B154="","",MAX($T$6:T154))</f>
        <v/>
      </c>
      <c r="Y154" s="12" t="str">
        <f t="shared" si="19"/>
        <v/>
      </c>
      <c r="Z154" s="1" t="str">
        <f t="shared" si="20"/>
        <v/>
      </c>
      <c r="AA154" s="30" t="e">
        <f t="shared" si="21"/>
        <v>#N/A</v>
      </c>
      <c r="AB154" s="30" t="e">
        <f t="shared" si="22"/>
        <v>#N/A</v>
      </c>
    </row>
    <row r="155" spans="2:28" x14ac:dyDescent="0.25">
      <c r="B155" s="25" t="str">
        <f>IF(Mensal!B155="","",Mensal!B155)</f>
        <v/>
      </c>
      <c r="C155" s="1" t="str">
        <f t="shared" si="18"/>
        <v/>
      </c>
      <c r="D155" s="28" t="str">
        <f>IF($B155="","",IF(Premissas!$D$10=0,0,E154*Mensal!C155/Mensal!C154))</f>
        <v/>
      </c>
      <c r="E155" s="28" t="str">
        <f>IF($B155="","",IF($Q155,$T155*Premissas!$D$10,D155))</f>
        <v/>
      </c>
      <c r="F155" s="28" t="str">
        <f>IF($B155="","",IF(Premissas!$D$11=0,0,G154*Mensal!D155/Mensal!D154))</f>
        <v/>
      </c>
      <c r="G155" s="28" t="str">
        <f>IF($B155="","",IF($Q155,$T155*Premissas!$D$11,F155))</f>
        <v/>
      </c>
      <c r="H155" s="28" t="str">
        <f>IF($B155="","",IF(Premissas!$D$12=0,0,I154*Mensal!E155/Mensal!E154))</f>
        <v/>
      </c>
      <c r="I155" s="28" t="str">
        <f>IF($B155="","",IF($Q155,$T155*Premissas!$D$12,H155))</f>
        <v/>
      </c>
      <c r="J155" s="28" t="str">
        <f>IF($B155="","",IF(Premissas!$D$13=0,0,K154*Mensal!F155/Mensal!F154))</f>
        <v/>
      </c>
      <c r="K155" s="28" t="str">
        <f>IF($B155="","",IF($Q155,$T155*Premissas!$D$13,J155))</f>
        <v/>
      </c>
      <c r="L155" s="28" t="str">
        <f>IF($B155="","",IF(Premissas!$D$14=0,0,M154*Mensal!G155/Mensal!G154))</f>
        <v/>
      </c>
      <c r="M155" s="28" t="str">
        <f>IF($B155="","",IF($Q155,$T155*Premissas!$D$14,L155))</f>
        <v/>
      </c>
      <c r="N155" s="28" t="str">
        <f>IF($B155="","",IF(Premissas!$D$15=0,0,O154*Mensal!H155/Mensal!H154))</f>
        <v/>
      </c>
      <c r="O155" s="28" t="str">
        <f>IF($B155="","",IF($Q155,$T155*Premissas!$D$15,N155))</f>
        <v/>
      </c>
      <c r="P155" s="28" t="str">
        <f t="shared" si="23"/>
        <v/>
      </c>
      <c r="Q155" s="14" t="str">
        <f>IF($B155="","",AND(Premissas!$E$19&gt;0,MOD($C155,MAX(Premissas!$E$19,1))=0))</f>
        <v/>
      </c>
      <c r="R155" s="28" t="str">
        <f>IF($B155="","",IF($Q155,ABS($P155*Premissas!$D$10-D155)+ABS($P155*Premissas!$D$11-F155)+ABS($P155*Premissas!$D$12-H155)+ABS($P155*Premissas!$D$13-J155)+ABS($P155*Premissas!$D$14-L155)+ABS($P155*Premissas!$D$15-N155),0))</f>
        <v/>
      </c>
      <c r="S155" s="29" t="str">
        <f>IF($B155="","",R155*Premissas!$D$20)</f>
        <v/>
      </c>
      <c r="T155" s="31" t="str">
        <f t="shared" si="24"/>
        <v/>
      </c>
      <c r="U155" s="12" t="str">
        <f t="shared" si="25"/>
        <v/>
      </c>
      <c r="V155" s="28" t="str">
        <f>IF($B155="","",Premissas!$D$7*Mensal!$I155/Mensal!$I$6)</f>
        <v/>
      </c>
      <c r="W155" s="12" t="str">
        <f t="shared" si="26"/>
        <v/>
      </c>
      <c r="X155" s="28" t="str">
        <f>IF($B155="","",MAX($T$6:T155))</f>
        <v/>
      </c>
      <c r="Y155" s="12" t="str">
        <f t="shared" si="19"/>
        <v/>
      </c>
      <c r="Z155" s="1" t="str">
        <f t="shared" si="20"/>
        <v/>
      </c>
      <c r="AA155" s="30" t="e">
        <f t="shared" si="21"/>
        <v>#N/A</v>
      </c>
      <c r="AB155" s="30" t="e">
        <f t="shared" si="22"/>
        <v>#N/A</v>
      </c>
    </row>
    <row r="156" spans="2:28" x14ac:dyDescent="0.25">
      <c r="B156" s="25" t="str">
        <f>IF(Mensal!B156="","",Mensal!B156)</f>
        <v/>
      </c>
      <c r="C156" s="1" t="str">
        <f t="shared" si="18"/>
        <v/>
      </c>
      <c r="D156" s="28" t="str">
        <f>IF($B156="","",IF(Premissas!$D$10=0,0,E155*Mensal!C156/Mensal!C155))</f>
        <v/>
      </c>
      <c r="E156" s="28" t="str">
        <f>IF($B156="","",IF($Q156,$T156*Premissas!$D$10,D156))</f>
        <v/>
      </c>
      <c r="F156" s="28" t="str">
        <f>IF($B156="","",IF(Premissas!$D$11=0,0,G155*Mensal!D156/Mensal!D155))</f>
        <v/>
      </c>
      <c r="G156" s="28" t="str">
        <f>IF($B156="","",IF($Q156,$T156*Premissas!$D$11,F156))</f>
        <v/>
      </c>
      <c r="H156" s="28" t="str">
        <f>IF($B156="","",IF(Premissas!$D$12=0,0,I155*Mensal!E156/Mensal!E155))</f>
        <v/>
      </c>
      <c r="I156" s="28" t="str">
        <f>IF($B156="","",IF($Q156,$T156*Premissas!$D$12,H156))</f>
        <v/>
      </c>
      <c r="J156" s="28" t="str">
        <f>IF($B156="","",IF(Premissas!$D$13=0,0,K155*Mensal!F156/Mensal!F155))</f>
        <v/>
      </c>
      <c r="K156" s="28" t="str">
        <f>IF($B156="","",IF($Q156,$T156*Premissas!$D$13,J156))</f>
        <v/>
      </c>
      <c r="L156" s="28" t="str">
        <f>IF($B156="","",IF(Premissas!$D$14=0,0,M155*Mensal!G156/Mensal!G155))</f>
        <v/>
      </c>
      <c r="M156" s="28" t="str">
        <f>IF($B156="","",IF($Q156,$T156*Premissas!$D$14,L156))</f>
        <v/>
      </c>
      <c r="N156" s="28" t="str">
        <f>IF($B156="","",IF(Premissas!$D$15=0,0,O155*Mensal!H156/Mensal!H155))</f>
        <v/>
      </c>
      <c r="O156" s="28" t="str">
        <f>IF($B156="","",IF($Q156,$T156*Premissas!$D$15,N156))</f>
        <v/>
      </c>
      <c r="P156" s="28" t="str">
        <f t="shared" si="23"/>
        <v/>
      </c>
      <c r="Q156" s="14" t="str">
        <f>IF($B156="","",AND(Premissas!$E$19&gt;0,MOD($C156,MAX(Premissas!$E$19,1))=0))</f>
        <v/>
      </c>
      <c r="R156" s="28" t="str">
        <f>IF($B156="","",IF($Q156,ABS($P156*Premissas!$D$10-D156)+ABS($P156*Premissas!$D$11-F156)+ABS($P156*Premissas!$D$12-H156)+ABS($P156*Premissas!$D$13-J156)+ABS($P156*Premissas!$D$14-L156)+ABS($P156*Premissas!$D$15-N156),0))</f>
        <v/>
      </c>
      <c r="S156" s="29" t="str">
        <f>IF($B156="","",R156*Premissas!$D$20)</f>
        <v/>
      </c>
      <c r="T156" s="31" t="str">
        <f t="shared" si="24"/>
        <v/>
      </c>
      <c r="U156" s="12" t="str">
        <f t="shared" si="25"/>
        <v/>
      </c>
      <c r="V156" s="28" t="str">
        <f>IF($B156="","",Premissas!$D$7*Mensal!$I156/Mensal!$I$6)</f>
        <v/>
      </c>
      <c r="W156" s="12" t="str">
        <f t="shared" si="26"/>
        <v/>
      </c>
      <c r="X156" s="28" t="str">
        <f>IF($B156="","",MAX($T$6:T156))</f>
        <v/>
      </c>
      <c r="Y156" s="12" t="str">
        <f t="shared" si="19"/>
        <v/>
      </c>
      <c r="Z156" s="1" t="str">
        <f t="shared" si="20"/>
        <v/>
      </c>
      <c r="AA156" s="30" t="e">
        <f t="shared" si="21"/>
        <v>#N/A</v>
      </c>
      <c r="AB156" s="30" t="e">
        <f t="shared" si="22"/>
        <v>#N/A</v>
      </c>
    </row>
    <row r="157" spans="2:28" x14ac:dyDescent="0.25">
      <c r="B157" s="25" t="str">
        <f>IF(Mensal!B157="","",Mensal!B157)</f>
        <v/>
      </c>
      <c r="C157" s="1" t="str">
        <f t="shared" si="18"/>
        <v/>
      </c>
      <c r="D157" s="28" t="str">
        <f>IF($B157="","",IF(Premissas!$D$10=0,0,E156*Mensal!C157/Mensal!C156))</f>
        <v/>
      </c>
      <c r="E157" s="28" t="str">
        <f>IF($B157="","",IF($Q157,$T157*Premissas!$D$10,D157))</f>
        <v/>
      </c>
      <c r="F157" s="28" t="str">
        <f>IF($B157="","",IF(Premissas!$D$11=0,0,G156*Mensal!D157/Mensal!D156))</f>
        <v/>
      </c>
      <c r="G157" s="28" t="str">
        <f>IF($B157="","",IF($Q157,$T157*Premissas!$D$11,F157))</f>
        <v/>
      </c>
      <c r="H157" s="28" t="str">
        <f>IF($B157="","",IF(Premissas!$D$12=0,0,I156*Mensal!E157/Mensal!E156))</f>
        <v/>
      </c>
      <c r="I157" s="28" t="str">
        <f>IF($B157="","",IF($Q157,$T157*Premissas!$D$12,H157))</f>
        <v/>
      </c>
      <c r="J157" s="28" t="str">
        <f>IF($B157="","",IF(Premissas!$D$13=0,0,K156*Mensal!F157/Mensal!F156))</f>
        <v/>
      </c>
      <c r="K157" s="28" t="str">
        <f>IF($B157="","",IF($Q157,$T157*Premissas!$D$13,J157))</f>
        <v/>
      </c>
      <c r="L157" s="28" t="str">
        <f>IF($B157="","",IF(Premissas!$D$14=0,0,M156*Mensal!G157/Mensal!G156))</f>
        <v/>
      </c>
      <c r="M157" s="28" t="str">
        <f>IF($B157="","",IF($Q157,$T157*Premissas!$D$14,L157))</f>
        <v/>
      </c>
      <c r="N157" s="28" t="str">
        <f>IF($B157="","",IF(Premissas!$D$15=0,0,O156*Mensal!H157/Mensal!H156))</f>
        <v/>
      </c>
      <c r="O157" s="28" t="str">
        <f>IF($B157="","",IF($Q157,$T157*Premissas!$D$15,N157))</f>
        <v/>
      </c>
      <c r="P157" s="28" t="str">
        <f t="shared" si="23"/>
        <v/>
      </c>
      <c r="Q157" s="14" t="str">
        <f>IF($B157="","",AND(Premissas!$E$19&gt;0,MOD($C157,MAX(Premissas!$E$19,1))=0))</f>
        <v/>
      </c>
      <c r="R157" s="28" t="str">
        <f>IF($B157="","",IF($Q157,ABS($P157*Premissas!$D$10-D157)+ABS($P157*Premissas!$D$11-F157)+ABS($P157*Premissas!$D$12-H157)+ABS($P157*Premissas!$D$13-J157)+ABS($P157*Premissas!$D$14-L157)+ABS($P157*Premissas!$D$15-N157),0))</f>
        <v/>
      </c>
      <c r="S157" s="29" t="str">
        <f>IF($B157="","",R157*Premissas!$D$20)</f>
        <v/>
      </c>
      <c r="T157" s="31" t="str">
        <f t="shared" si="24"/>
        <v/>
      </c>
      <c r="U157" s="12" t="str">
        <f t="shared" si="25"/>
        <v/>
      </c>
      <c r="V157" s="28" t="str">
        <f>IF($B157="","",Premissas!$D$7*Mensal!$I157/Mensal!$I$6)</f>
        <v/>
      </c>
      <c r="W157" s="12" t="str">
        <f t="shared" si="26"/>
        <v/>
      </c>
      <c r="X157" s="28" t="str">
        <f>IF($B157="","",MAX($T$6:T157))</f>
        <v/>
      </c>
      <c r="Y157" s="12" t="str">
        <f t="shared" si="19"/>
        <v/>
      </c>
      <c r="Z157" s="1" t="str">
        <f t="shared" si="20"/>
        <v/>
      </c>
      <c r="AA157" s="30" t="e">
        <f t="shared" si="21"/>
        <v>#N/A</v>
      </c>
      <c r="AB157" s="30" t="e">
        <f t="shared" si="22"/>
        <v>#N/A</v>
      </c>
    </row>
    <row r="158" spans="2:28" x14ac:dyDescent="0.25">
      <c r="B158" s="25" t="str">
        <f>IF(Mensal!B158="","",Mensal!B158)</f>
        <v/>
      </c>
      <c r="C158" s="1" t="str">
        <f t="shared" si="18"/>
        <v/>
      </c>
      <c r="D158" s="28" t="str">
        <f>IF($B158="","",IF(Premissas!$D$10=0,0,E157*Mensal!C158/Mensal!C157))</f>
        <v/>
      </c>
      <c r="E158" s="28" t="str">
        <f>IF($B158="","",IF($Q158,$T158*Premissas!$D$10,D158))</f>
        <v/>
      </c>
      <c r="F158" s="28" t="str">
        <f>IF($B158="","",IF(Premissas!$D$11=0,0,G157*Mensal!D158/Mensal!D157))</f>
        <v/>
      </c>
      <c r="G158" s="28" t="str">
        <f>IF($B158="","",IF($Q158,$T158*Premissas!$D$11,F158))</f>
        <v/>
      </c>
      <c r="H158" s="28" t="str">
        <f>IF($B158="","",IF(Premissas!$D$12=0,0,I157*Mensal!E158/Mensal!E157))</f>
        <v/>
      </c>
      <c r="I158" s="28" t="str">
        <f>IF($B158="","",IF($Q158,$T158*Premissas!$D$12,H158))</f>
        <v/>
      </c>
      <c r="J158" s="28" t="str">
        <f>IF($B158="","",IF(Premissas!$D$13=0,0,K157*Mensal!F158/Mensal!F157))</f>
        <v/>
      </c>
      <c r="K158" s="28" t="str">
        <f>IF($B158="","",IF($Q158,$T158*Premissas!$D$13,J158))</f>
        <v/>
      </c>
      <c r="L158" s="28" t="str">
        <f>IF($B158="","",IF(Premissas!$D$14=0,0,M157*Mensal!G158/Mensal!G157))</f>
        <v/>
      </c>
      <c r="M158" s="28" t="str">
        <f>IF($B158="","",IF($Q158,$T158*Premissas!$D$14,L158))</f>
        <v/>
      </c>
      <c r="N158" s="28" t="str">
        <f>IF($B158="","",IF(Premissas!$D$15=0,0,O157*Mensal!H158/Mensal!H157))</f>
        <v/>
      </c>
      <c r="O158" s="28" t="str">
        <f>IF($B158="","",IF($Q158,$T158*Premissas!$D$15,N158))</f>
        <v/>
      </c>
      <c r="P158" s="28" t="str">
        <f t="shared" si="23"/>
        <v/>
      </c>
      <c r="Q158" s="14" t="str">
        <f>IF($B158="","",AND(Premissas!$E$19&gt;0,MOD($C158,MAX(Premissas!$E$19,1))=0))</f>
        <v/>
      </c>
      <c r="R158" s="28" t="str">
        <f>IF($B158="","",IF($Q158,ABS($P158*Premissas!$D$10-D158)+ABS($P158*Premissas!$D$11-F158)+ABS($P158*Premissas!$D$12-H158)+ABS($P158*Premissas!$D$13-J158)+ABS($P158*Premissas!$D$14-L158)+ABS($P158*Premissas!$D$15-N158),0))</f>
        <v/>
      </c>
      <c r="S158" s="29" t="str">
        <f>IF($B158="","",R158*Premissas!$D$20)</f>
        <v/>
      </c>
      <c r="T158" s="31" t="str">
        <f t="shared" si="24"/>
        <v/>
      </c>
      <c r="U158" s="12" t="str">
        <f t="shared" si="25"/>
        <v/>
      </c>
      <c r="V158" s="28" t="str">
        <f>IF($B158="","",Premissas!$D$7*Mensal!$I158/Mensal!$I$6)</f>
        <v/>
      </c>
      <c r="W158" s="12" t="str">
        <f t="shared" si="26"/>
        <v/>
      </c>
      <c r="X158" s="28" t="str">
        <f>IF($B158="","",MAX($T$6:T158))</f>
        <v/>
      </c>
      <c r="Y158" s="12" t="str">
        <f t="shared" si="19"/>
        <v/>
      </c>
      <c r="Z158" s="1" t="str">
        <f t="shared" si="20"/>
        <v/>
      </c>
      <c r="AA158" s="30" t="e">
        <f t="shared" si="21"/>
        <v>#N/A</v>
      </c>
      <c r="AB158" s="30" t="e">
        <f t="shared" si="22"/>
        <v>#N/A</v>
      </c>
    </row>
    <row r="159" spans="2:28" x14ac:dyDescent="0.25">
      <c r="B159" s="25" t="str">
        <f>IF(Mensal!B159="","",Mensal!B159)</f>
        <v/>
      </c>
      <c r="C159" s="1" t="str">
        <f t="shared" si="18"/>
        <v/>
      </c>
      <c r="D159" s="28" t="str">
        <f>IF($B159="","",IF(Premissas!$D$10=0,0,E158*Mensal!C159/Mensal!C158))</f>
        <v/>
      </c>
      <c r="E159" s="28" t="str">
        <f>IF($B159="","",IF($Q159,$T159*Premissas!$D$10,D159))</f>
        <v/>
      </c>
      <c r="F159" s="28" t="str">
        <f>IF($B159="","",IF(Premissas!$D$11=0,0,G158*Mensal!D159/Mensal!D158))</f>
        <v/>
      </c>
      <c r="G159" s="28" t="str">
        <f>IF($B159="","",IF($Q159,$T159*Premissas!$D$11,F159))</f>
        <v/>
      </c>
      <c r="H159" s="28" t="str">
        <f>IF($B159="","",IF(Premissas!$D$12=0,0,I158*Mensal!E159/Mensal!E158))</f>
        <v/>
      </c>
      <c r="I159" s="28" t="str">
        <f>IF($B159="","",IF($Q159,$T159*Premissas!$D$12,H159))</f>
        <v/>
      </c>
      <c r="J159" s="28" t="str">
        <f>IF($B159="","",IF(Premissas!$D$13=0,0,K158*Mensal!F159/Mensal!F158))</f>
        <v/>
      </c>
      <c r="K159" s="28" t="str">
        <f>IF($B159="","",IF($Q159,$T159*Premissas!$D$13,J159))</f>
        <v/>
      </c>
      <c r="L159" s="28" t="str">
        <f>IF($B159="","",IF(Premissas!$D$14=0,0,M158*Mensal!G159/Mensal!G158))</f>
        <v/>
      </c>
      <c r="M159" s="28" t="str">
        <f>IF($B159="","",IF($Q159,$T159*Premissas!$D$14,L159))</f>
        <v/>
      </c>
      <c r="N159" s="28" t="str">
        <f>IF($B159="","",IF(Premissas!$D$15=0,0,O158*Mensal!H159/Mensal!H158))</f>
        <v/>
      </c>
      <c r="O159" s="28" t="str">
        <f>IF($B159="","",IF($Q159,$T159*Premissas!$D$15,N159))</f>
        <v/>
      </c>
      <c r="P159" s="28" t="str">
        <f t="shared" si="23"/>
        <v/>
      </c>
      <c r="Q159" s="14" t="str">
        <f>IF($B159="","",AND(Premissas!$E$19&gt;0,MOD($C159,MAX(Premissas!$E$19,1))=0))</f>
        <v/>
      </c>
      <c r="R159" s="28" t="str">
        <f>IF($B159="","",IF($Q159,ABS($P159*Premissas!$D$10-D159)+ABS($P159*Premissas!$D$11-F159)+ABS($P159*Premissas!$D$12-H159)+ABS($P159*Premissas!$D$13-J159)+ABS($P159*Premissas!$D$14-L159)+ABS($P159*Premissas!$D$15-N159),0))</f>
        <v/>
      </c>
      <c r="S159" s="29" t="str">
        <f>IF($B159="","",R159*Premissas!$D$20)</f>
        <v/>
      </c>
      <c r="T159" s="31" t="str">
        <f t="shared" si="24"/>
        <v/>
      </c>
      <c r="U159" s="12" t="str">
        <f t="shared" si="25"/>
        <v/>
      </c>
      <c r="V159" s="28" t="str">
        <f>IF($B159="","",Premissas!$D$7*Mensal!$I159/Mensal!$I$6)</f>
        <v/>
      </c>
      <c r="W159" s="12" t="str">
        <f t="shared" si="26"/>
        <v/>
      </c>
      <c r="X159" s="28" t="str">
        <f>IF($B159="","",MAX($T$6:T159))</f>
        <v/>
      </c>
      <c r="Y159" s="12" t="str">
        <f t="shared" si="19"/>
        <v/>
      </c>
      <c r="Z159" s="1" t="str">
        <f t="shared" si="20"/>
        <v/>
      </c>
      <c r="AA159" s="30" t="e">
        <f t="shared" si="21"/>
        <v>#N/A</v>
      </c>
      <c r="AB159" s="30" t="e">
        <f t="shared" si="22"/>
        <v>#N/A</v>
      </c>
    </row>
    <row r="160" spans="2:28" x14ac:dyDescent="0.25">
      <c r="B160" s="25" t="str">
        <f>IF(Mensal!B160="","",Mensal!B160)</f>
        <v/>
      </c>
      <c r="C160" s="1" t="str">
        <f t="shared" si="18"/>
        <v/>
      </c>
      <c r="D160" s="28" t="str">
        <f>IF($B160="","",IF(Premissas!$D$10=0,0,E159*Mensal!C160/Mensal!C159))</f>
        <v/>
      </c>
      <c r="E160" s="28" t="str">
        <f>IF($B160="","",IF($Q160,$T160*Premissas!$D$10,D160))</f>
        <v/>
      </c>
      <c r="F160" s="28" t="str">
        <f>IF($B160="","",IF(Premissas!$D$11=0,0,G159*Mensal!D160/Mensal!D159))</f>
        <v/>
      </c>
      <c r="G160" s="28" t="str">
        <f>IF($B160="","",IF($Q160,$T160*Premissas!$D$11,F160))</f>
        <v/>
      </c>
      <c r="H160" s="28" t="str">
        <f>IF($B160="","",IF(Premissas!$D$12=0,0,I159*Mensal!E160/Mensal!E159))</f>
        <v/>
      </c>
      <c r="I160" s="28" t="str">
        <f>IF($B160="","",IF($Q160,$T160*Premissas!$D$12,H160))</f>
        <v/>
      </c>
      <c r="J160" s="28" t="str">
        <f>IF($B160="","",IF(Premissas!$D$13=0,0,K159*Mensal!F160/Mensal!F159))</f>
        <v/>
      </c>
      <c r="K160" s="28" t="str">
        <f>IF($B160="","",IF($Q160,$T160*Premissas!$D$13,J160))</f>
        <v/>
      </c>
      <c r="L160" s="28" t="str">
        <f>IF($B160="","",IF(Premissas!$D$14=0,0,M159*Mensal!G160/Mensal!G159))</f>
        <v/>
      </c>
      <c r="M160" s="28" t="str">
        <f>IF($B160="","",IF($Q160,$T160*Premissas!$D$14,L160))</f>
        <v/>
      </c>
      <c r="N160" s="28" t="str">
        <f>IF($B160="","",IF(Premissas!$D$15=0,0,O159*Mensal!H160/Mensal!H159))</f>
        <v/>
      </c>
      <c r="O160" s="28" t="str">
        <f>IF($B160="","",IF($Q160,$T160*Premissas!$D$15,N160))</f>
        <v/>
      </c>
      <c r="P160" s="28" t="str">
        <f t="shared" si="23"/>
        <v/>
      </c>
      <c r="Q160" s="14" t="str">
        <f>IF($B160="","",AND(Premissas!$E$19&gt;0,MOD($C160,MAX(Premissas!$E$19,1))=0))</f>
        <v/>
      </c>
      <c r="R160" s="28" t="str">
        <f>IF($B160="","",IF($Q160,ABS($P160*Premissas!$D$10-D160)+ABS($P160*Premissas!$D$11-F160)+ABS($P160*Premissas!$D$12-H160)+ABS($P160*Premissas!$D$13-J160)+ABS($P160*Premissas!$D$14-L160)+ABS($P160*Premissas!$D$15-N160),0))</f>
        <v/>
      </c>
      <c r="S160" s="29" t="str">
        <f>IF($B160="","",R160*Premissas!$D$20)</f>
        <v/>
      </c>
      <c r="T160" s="31" t="str">
        <f t="shared" si="24"/>
        <v/>
      </c>
      <c r="U160" s="12" t="str">
        <f t="shared" si="25"/>
        <v/>
      </c>
      <c r="V160" s="28" t="str">
        <f>IF($B160="","",Premissas!$D$7*Mensal!$I160/Mensal!$I$6)</f>
        <v/>
      </c>
      <c r="W160" s="12" t="str">
        <f t="shared" si="26"/>
        <v/>
      </c>
      <c r="X160" s="28" t="str">
        <f>IF($B160="","",MAX($T$6:T160))</f>
        <v/>
      </c>
      <c r="Y160" s="12" t="str">
        <f t="shared" si="19"/>
        <v/>
      </c>
      <c r="Z160" s="1" t="str">
        <f t="shared" si="20"/>
        <v/>
      </c>
      <c r="AA160" s="30" t="e">
        <f t="shared" si="21"/>
        <v>#N/A</v>
      </c>
      <c r="AB160" s="30" t="e">
        <f t="shared" si="22"/>
        <v>#N/A</v>
      </c>
    </row>
    <row r="161" spans="2:28" x14ac:dyDescent="0.25">
      <c r="B161" s="25" t="str">
        <f>IF(Mensal!B161="","",Mensal!B161)</f>
        <v/>
      </c>
      <c r="C161" s="1" t="str">
        <f t="shared" si="18"/>
        <v/>
      </c>
      <c r="D161" s="28" t="str">
        <f>IF($B161="","",IF(Premissas!$D$10=0,0,E160*Mensal!C161/Mensal!C160))</f>
        <v/>
      </c>
      <c r="E161" s="28" t="str">
        <f>IF($B161="","",IF($Q161,$T161*Premissas!$D$10,D161))</f>
        <v/>
      </c>
      <c r="F161" s="28" t="str">
        <f>IF($B161="","",IF(Premissas!$D$11=0,0,G160*Mensal!D161/Mensal!D160))</f>
        <v/>
      </c>
      <c r="G161" s="28" t="str">
        <f>IF($B161="","",IF($Q161,$T161*Premissas!$D$11,F161))</f>
        <v/>
      </c>
      <c r="H161" s="28" t="str">
        <f>IF($B161="","",IF(Premissas!$D$12=0,0,I160*Mensal!E161/Mensal!E160))</f>
        <v/>
      </c>
      <c r="I161" s="28" t="str">
        <f>IF($B161="","",IF($Q161,$T161*Premissas!$D$12,H161))</f>
        <v/>
      </c>
      <c r="J161" s="28" t="str">
        <f>IF($B161="","",IF(Premissas!$D$13=0,0,K160*Mensal!F161/Mensal!F160))</f>
        <v/>
      </c>
      <c r="K161" s="28" t="str">
        <f>IF($B161="","",IF($Q161,$T161*Premissas!$D$13,J161))</f>
        <v/>
      </c>
      <c r="L161" s="28" t="str">
        <f>IF($B161="","",IF(Premissas!$D$14=0,0,M160*Mensal!G161/Mensal!G160))</f>
        <v/>
      </c>
      <c r="M161" s="28" t="str">
        <f>IF($B161="","",IF($Q161,$T161*Premissas!$D$14,L161))</f>
        <v/>
      </c>
      <c r="N161" s="28" t="str">
        <f>IF($B161="","",IF(Premissas!$D$15=0,0,O160*Mensal!H161/Mensal!H160))</f>
        <v/>
      </c>
      <c r="O161" s="28" t="str">
        <f>IF($B161="","",IF($Q161,$T161*Premissas!$D$15,N161))</f>
        <v/>
      </c>
      <c r="P161" s="28" t="str">
        <f t="shared" si="23"/>
        <v/>
      </c>
      <c r="Q161" s="14" t="str">
        <f>IF($B161="","",AND(Premissas!$E$19&gt;0,MOD($C161,MAX(Premissas!$E$19,1))=0))</f>
        <v/>
      </c>
      <c r="R161" s="28" t="str">
        <f>IF($B161="","",IF($Q161,ABS($P161*Premissas!$D$10-D161)+ABS($P161*Premissas!$D$11-F161)+ABS($P161*Premissas!$D$12-H161)+ABS($P161*Premissas!$D$13-J161)+ABS($P161*Premissas!$D$14-L161)+ABS($P161*Premissas!$D$15-N161),0))</f>
        <v/>
      </c>
      <c r="S161" s="29" t="str">
        <f>IF($B161="","",R161*Premissas!$D$20)</f>
        <v/>
      </c>
      <c r="T161" s="31" t="str">
        <f t="shared" si="24"/>
        <v/>
      </c>
      <c r="U161" s="12" t="str">
        <f t="shared" si="25"/>
        <v/>
      </c>
      <c r="V161" s="28" t="str">
        <f>IF($B161="","",Premissas!$D$7*Mensal!$I161/Mensal!$I$6)</f>
        <v/>
      </c>
      <c r="W161" s="12" t="str">
        <f t="shared" si="26"/>
        <v/>
      </c>
      <c r="X161" s="28" t="str">
        <f>IF($B161="","",MAX($T$6:T161))</f>
        <v/>
      </c>
      <c r="Y161" s="12" t="str">
        <f t="shared" si="19"/>
        <v/>
      </c>
      <c r="Z161" s="1" t="str">
        <f t="shared" si="20"/>
        <v/>
      </c>
      <c r="AA161" s="30" t="e">
        <f t="shared" si="21"/>
        <v>#N/A</v>
      </c>
      <c r="AB161" s="30" t="e">
        <f t="shared" si="22"/>
        <v>#N/A</v>
      </c>
    </row>
    <row r="162" spans="2:28" x14ac:dyDescent="0.25">
      <c r="B162" s="25" t="str">
        <f>IF(Mensal!B162="","",Mensal!B162)</f>
        <v/>
      </c>
      <c r="C162" s="1" t="str">
        <f t="shared" si="18"/>
        <v/>
      </c>
      <c r="D162" s="28" t="str">
        <f>IF($B162="","",IF(Premissas!$D$10=0,0,E161*Mensal!C162/Mensal!C161))</f>
        <v/>
      </c>
      <c r="E162" s="28" t="str">
        <f>IF($B162="","",IF($Q162,$T162*Premissas!$D$10,D162))</f>
        <v/>
      </c>
      <c r="F162" s="28" t="str">
        <f>IF($B162="","",IF(Premissas!$D$11=0,0,G161*Mensal!D162/Mensal!D161))</f>
        <v/>
      </c>
      <c r="G162" s="28" t="str">
        <f>IF($B162="","",IF($Q162,$T162*Premissas!$D$11,F162))</f>
        <v/>
      </c>
      <c r="H162" s="28" t="str">
        <f>IF($B162="","",IF(Premissas!$D$12=0,0,I161*Mensal!E162/Mensal!E161))</f>
        <v/>
      </c>
      <c r="I162" s="28" t="str">
        <f>IF($B162="","",IF($Q162,$T162*Premissas!$D$12,H162))</f>
        <v/>
      </c>
      <c r="J162" s="28" t="str">
        <f>IF($B162="","",IF(Premissas!$D$13=0,0,K161*Mensal!F162/Mensal!F161))</f>
        <v/>
      </c>
      <c r="K162" s="28" t="str">
        <f>IF($B162="","",IF($Q162,$T162*Premissas!$D$13,J162))</f>
        <v/>
      </c>
      <c r="L162" s="28" t="str">
        <f>IF($B162="","",IF(Premissas!$D$14=0,0,M161*Mensal!G162/Mensal!G161))</f>
        <v/>
      </c>
      <c r="M162" s="28" t="str">
        <f>IF($B162="","",IF($Q162,$T162*Premissas!$D$14,L162))</f>
        <v/>
      </c>
      <c r="N162" s="28" t="str">
        <f>IF($B162="","",IF(Premissas!$D$15=0,0,O161*Mensal!H162/Mensal!H161))</f>
        <v/>
      </c>
      <c r="O162" s="28" t="str">
        <f>IF($B162="","",IF($Q162,$T162*Premissas!$D$15,N162))</f>
        <v/>
      </c>
      <c r="P162" s="28" t="str">
        <f t="shared" si="23"/>
        <v/>
      </c>
      <c r="Q162" s="14" t="str">
        <f>IF($B162="","",AND(Premissas!$E$19&gt;0,MOD($C162,MAX(Premissas!$E$19,1))=0))</f>
        <v/>
      </c>
      <c r="R162" s="28" t="str">
        <f>IF($B162="","",IF($Q162,ABS($P162*Premissas!$D$10-D162)+ABS($P162*Premissas!$D$11-F162)+ABS($P162*Premissas!$D$12-H162)+ABS($P162*Premissas!$D$13-J162)+ABS($P162*Premissas!$D$14-L162)+ABS($P162*Premissas!$D$15-N162),0))</f>
        <v/>
      </c>
      <c r="S162" s="29" t="str">
        <f>IF($B162="","",R162*Premissas!$D$20)</f>
        <v/>
      </c>
      <c r="T162" s="31" t="str">
        <f t="shared" si="24"/>
        <v/>
      </c>
      <c r="U162" s="12" t="str">
        <f t="shared" si="25"/>
        <v/>
      </c>
      <c r="V162" s="28" t="str">
        <f>IF($B162="","",Premissas!$D$7*Mensal!$I162/Mensal!$I$6)</f>
        <v/>
      </c>
      <c r="W162" s="12" t="str">
        <f t="shared" si="26"/>
        <v/>
      </c>
      <c r="X162" s="28" t="str">
        <f>IF($B162="","",MAX($T$6:T162))</f>
        <v/>
      </c>
      <c r="Y162" s="12" t="str">
        <f t="shared" si="19"/>
        <v/>
      </c>
      <c r="Z162" s="1" t="str">
        <f t="shared" si="20"/>
        <v/>
      </c>
      <c r="AA162" s="30" t="e">
        <f t="shared" si="21"/>
        <v>#N/A</v>
      </c>
      <c r="AB162" s="30" t="e">
        <f t="shared" si="22"/>
        <v>#N/A</v>
      </c>
    </row>
    <row r="163" spans="2:28" x14ac:dyDescent="0.25">
      <c r="B163" s="25" t="str">
        <f>IF(Mensal!B163="","",Mensal!B163)</f>
        <v/>
      </c>
      <c r="C163" s="1" t="str">
        <f t="shared" si="18"/>
        <v/>
      </c>
      <c r="D163" s="28" t="str">
        <f>IF($B163="","",IF(Premissas!$D$10=0,0,E162*Mensal!C163/Mensal!C162))</f>
        <v/>
      </c>
      <c r="E163" s="28" t="str">
        <f>IF($B163="","",IF($Q163,$T163*Premissas!$D$10,D163))</f>
        <v/>
      </c>
      <c r="F163" s="28" t="str">
        <f>IF($B163="","",IF(Premissas!$D$11=0,0,G162*Mensal!D163/Mensal!D162))</f>
        <v/>
      </c>
      <c r="G163" s="28" t="str">
        <f>IF($B163="","",IF($Q163,$T163*Premissas!$D$11,F163))</f>
        <v/>
      </c>
      <c r="H163" s="28" t="str">
        <f>IF($B163="","",IF(Premissas!$D$12=0,0,I162*Mensal!E163/Mensal!E162))</f>
        <v/>
      </c>
      <c r="I163" s="28" t="str">
        <f>IF($B163="","",IF($Q163,$T163*Premissas!$D$12,H163))</f>
        <v/>
      </c>
      <c r="J163" s="28" t="str">
        <f>IF($B163="","",IF(Premissas!$D$13=0,0,K162*Mensal!F163/Mensal!F162))</f>
        <v/>
      </c>
      <c r="K163" s="28" t="str">
        <f>IF($B163="","",IF($Q163,$T163*Premissas!$D$13,J163))</f>
        <v/>
      </c>
      <c r="L163" s="28" t="str">
        <f>IF($B163="","",IF(Premissas!$D$14=0,0,M162*Mensal!G163/Mensal!G162))</f>
        <v/>
      </c>
      <c r="M163" s="28" t="str">
        <f>IF($B163="","",IF($Q163,$T163*Premissas!$D$14,L163))</f>
        <v/>
      </c>
      <c r="N163" s="28" t="str">
        <f>IF($B163="","",IF(Premissas!$D$15=0,0,O162*Mensal!H163/Mensal!H162))</f>
        <v/>
      </c>
      <c r="O163" s="28" t="str">
        <f>IF($B163="","",IF($Q163,$T163*Premissas!$D$15,N163))</f>
        <v/>
      </c>
      <c r="P163" s="28" t="str">
        <f t="shared" si="23"/>
        <v/>
      </c>
      <c r="Q163" s="14" t="str">
        <f>IF($B163="","",AND(Premissas!$E$19&gt;0,MOD($C163,MAX(Premissas!$E$19,1))=0))</f>
        <v/>
      </c>
      <c r="R163" s="28" t="str">
        <f>IF($B163="","",IF($Q163,ABS($P163*Premissas!$D$10-D163)+ABS($P163*Premissas!$D$11-F163)+ABS($P163*Premissas!$D$12-H163)+ABS($P163*Premissas!$D$13-J163)+ABS($P163*Premissas!$D$14-L163)+ABS($P163*Premissas!$D$15-N163),0))</f>
        <v/>
      </c>
      <c r="S163" s="29" t="str">
        <f>IF($B163="","",R163*Premissas!$D$20)</f>
        <v/>
      </c>
      <c r="T163" s="31" t="str">
        <f t="shared" si="24"/>
        <v/>
      </c>
      <c r="U163" s="12" t="str">
        <f t="shared" si="25"/>
        <v/>
      </c>
      <c r="V163" s="28" t="str">
        <f>IF($B163="","",Premissas!$D$7*Mensal!$I163/Mensal!$I$6)</f>
        <v/>
      </c>
      <c r="W163" s="12" t="str">
        <f t="shared" si="26"/>
        <v/>
      </c>
      <c r="X163" s="28" t="str">
        <f>IF($B163="","",MAX($T$6:T163))</f>
        <v/>
      </c>
      <c r="Y163" s="12" t="str">
        <f t="shared" si="19"/>
        <v/>
      </c>
      <c r="Z163" s="1" t="str">
        <f t="shared" si="20"/>
        <v/>
      </c>
      <c r="AA163" s="30" t="e">
        <f t="shared" si="21"/>
        <v>#N/A</v>
      </c>
      <c r="AB163" s="30" t="e">
        <f t="shared" si="22"/>
        <v>#N/A</v>
      </c>
    </row>
    <row r="164" spans="2:28" x14ac:dyDescent="0.25">
      <c r="B164" s="25" t="str">
        <f>IF(Mensal!B164="","",Mensal!B164)</f>
        <v/>
      </c>
      <c r="C164" s="1" t="str">
        <f t="shared" si="18"/>
        <v/>
      </c>
      <c r="D164" s="28" t="str">
        <f>IF($B164="","",IF(Premissas!$D$10=0,0,E163*Mensal!C164/Mensal!C163))</f>
        <v/>
      </c>
      <c r="E164" s="28" t="str">
        <f>IF($B164="","",IF($Q164,$T164*Premissas!$D$10,D164))</f>
        <v/>
      </c>
      <c r="F164" s="28" t="str">
        <f>IF($B164="","",IF(Premissas!$D$11=0,0,G163*Mensal!D164/Mensal!D163))</f>
        <v/>
      </c>
      <c r="G164" s="28" t="str">
        <f>IF($B164="","",IF($Q164,$T164*Premissas!$D$11,F164))</f>
        <v/>
      </c>
      <c r="H164" s="28" t="str">
        <f>IF($B164="","",IF(Premissas!$D$12=0,0,I163*Mensal!E164/Mensal!E163))</f>
        <v/>
      </c>
      <c r="I164" s="28" t="str">
        <f>IF($B164="","",IF($Q164,$T164*Premissas!$D$12,H164))</f>
        <v/>
      </c>
      <c r="J164" s="28" t="str">
        <f>IF($B164="","",IF(Premissas!$D$13=0,0,K163*Mensal!F164/Mensal!F163))</f>
        <v/>
      </c>
      <c r="K164" s="28" t="str">
        <f>IF($B164="","",IF($Q164,$T164*Premissas!$D$13,J164))</f>
        <v/>
      </c>
      <c r="L164" s="28" t="str">
        <f>IF($B164="","",IF(Premissas!$D$14=0,0,M163*Mensal!G164/Mensal!G163))</f>
        <v/>
      </c>
      <c r="M164" s="28" t="str">
        <f>IF($B164="","",IF($Q164,$T164*Premissas!$D$14,L164))</f>
        <v/>
      </c>
      <c r="N164" s="28" t="str">
        <f>IF($B164="","",IF(Premissas!$D$15=0,0,O163*Mensal!H164/Mensal!H163))</f>
        <v/>
      </c>
      <c r="O164" s="28" t="str">
        <f>IF($B164="","",IF($Q164,$T164*Premissas!$D$15,N164))</f>
        <v/>
      </c>
      <c r="P164" s="28" t="str">
        <f t="shared" si="23"/>
        <v/>
      </c>
      <c r="Q164" s="14" t="str">
        <f>IF($B164="","",AND(Premissas!$E$19&gt;0,MOD($C164,MAX(Premissas!$E$19,1))=0))</f>
        <v/>
      </c>
      <c r="R164" s="28" t="str">
        <f>IF($B164="","",IF($Q164,ABS($P164*Premissas!$D$10-D164)+ABS($P164*Premissas!$D$11-F164)+ABS($P164*Premissas!$D$12-H164)+ABS($P164*Premissas!$D$13-J164)+ABS($P164*Premissas!$D$14-L164)+ABS($P164*Premissas!$D$15-N164),0))</f>
        <v/>
      </c>
      <c r="S164" s="29" t="str">
        <f>IF($B164="","",R164*Premissas!$D$20)</f>
        <v/>
      </c>
      <c r="T164" s="31" t="str">
        <f t="shared" si="24"/>
        <v/>
      </c>
      <c r="U164" s="12" t="str">
        <f t="shared" si="25"/>
        <v/>
      </c>
      <c r="V164" s="28" t="str">
        <f>IF($B164="","",Premissas!$D$7*Mensal!$I164/Mensal!$I$6)</f>
        <v/>
      </c>
      <c r="W164" s="12" t="str">
        <f t="shared" si="26"/>
        <v/>
      </c>
      <c r="X164" s="28" t="str">
        <f>IF($B164="","",MAX($T$6:T164))</f>
        <v/>
      </c>
      <c r="Y164" s="12" t="str">
        <f t="shared" si="19"/>
        <v/>
      </c>
      <c r="Z164" s="1" t="str">
        <f t="shared" si="20"/>
        <v/>
      </c>
      <c r="AA164" s="30" t="e">
        <f t="shared" si="21"/>
        <v>#N/A</v>
      </c>
      <c r="AB164" s="30" t="e">
        <f t="shared" si="22"/>
        <v>#N/A</v>
      </c>
    </row>
    <row r="165" spans="2:28" x14ac:dyDescent="0.25">
      <c r="B165" s="25" t="str">
        <f>IF(Mensal!B165="","",Mensal!B165)</f>
        <v/>
      </c>
      <c r="C165" s="1" t="str">
        <f t="shared" si="18"/>
        <v/>
      </c>
      <c r="D165" s="28" t="str">
        <f>IF($B165="","",IF(Premissas!$D$10=0,0,E164*Mensal!C165/Mensal!C164))</f>
        <v/>
      </c>
      <c r="E165" s="28" t="str">
        <f>IF($B165="","",IF($Q165,$T165*Premissas!$D$10,D165))</f>
        <v/>
      </c>
      <c r="F165" s="28" t="str">
        <f>IF($B165="","",IF(Premissas!$D$11=0,0,G164*Mensal!D165/Mensal!D164))</f>
        <v/>
      </c>
      <c r="G165" s="28" t="str">
        <f>IF($B165="","",IF($Q165,$T165*Premissas!$D$11,F165))</f>
        <v/>
      </c>
      <c r="H165" s="28" t="str">
        <f>IF($B165="","",IF(Premissas!$D$12=0,0,I164*Mensal!E165/Mensal!E164))</f>
        <v/>
      </c>
      <c r="I165" s="28" t="str">
        <f>IF($B165="","",IF($Q165,$T165*Premissas!$D$12,H165))</f>
        <v/>
      </c>
      <c r="J165" s="28" t="str">
        <f>IF($B165="","",IF(Premissas!$D$13=0,0,K164*Mensal!F165/Mensal!F164))</f>
        <v/>
      </c>
      <c r="K165" s="28" t="str">
        <f>IF($B165="","",IF($Q165,$T165*Premissas!$D$13,J165))</f>
        <v/>
      </c>
      <c r="L165" s="28" t="str">
        <f>IF($B165="","",IF(Premissas!$D$14=0,0,M164*Mensal!G165/Mensal!G164))</f>
        <v/>
      </c>
      <c r="M165" s="28" t="str">
        <f>IF($B165="","",IF($Q165,$T165*Premissas!$D$14,L165))</f>
        <v/>
      </c>
      <c r="N165" s="28" t="str">
        <f>IF($B165="","",IF(Premissas!$D$15=0,0,O164*Mensal!H165/Mensal!H164))</f>
        <v/>
      </c>
      <c r="O165" s="28" t="str">
        <f>IF($B165="","",IF($Q165,$T165*Premissas!$D$15,N165))</f>
        <v/>
      </c>
      <c r="P165" s="28" t="str">
        <f t="shared" si="23"/>
        <v/>
      </c>
      <c r="Q165" s="14" t="str">
        <f>IF($B165="","",AND(Premissas!$E$19&gt;0,MOD($C165,MAX(Premissas!$E$19,1))=0))</f>
        <v/>
      </c>
      <c r="R165" s="28" t="str">
        <f>IF($B165="","",IF($Q165,ABS($P165*Premissas!$D$10-D165)+ABS($P165*Premissas!$D$11-F165)+ABS($P165*Premissas!$D$12-H165)+ABS($P165*Premissas!$D$13-J165)+ABS($P165*Premissas!$D$14-L165)+ABS($P165*Premissas!$D$15-N165),0))</f>
        <v/>
      </c>
      <c r="S165" s="29" t="str">
        <f>IF($B165="","",R165*Premissas!$D$20)</f>
        <v/>
      </c>
      <c r="T165" s="31" t="str">
        <f t="shared" si="24"/>
        <v/>
      </c>
      <c r="U165" s="12" t="str">
        <f t="shared" si="25"/>
        <v/>
      </c>
      <c r="V165" s="28" t="str">
        <f>IF($B165="","",Premissas!$D$7*Mensal!$I165/Mensal!$I$6)</f>
        <v/>
      </c>
      <c r="W165" s="12" t="str">
        <f t="shared" si="26"/>
        <v/>
      </c>
      <c r="X165" s="28" t="str">
        <f>IF($B165="","",MAX($T$6:T165))</f>
        <v/>
      </c>
      <c r="Y165" s="12" t="str">
        <f t="shared" si="19"/>
        <v/>
      </c>
      <c r="Z165" s="1" t="str">
        <f t="shared" si="20"/>
        <v/>
      </c>
      <c r="AA165" s="30" t="e">
        <f t="shared" si="21"/>
        <v>#N/A</v>
      </c>
      <c r="AB165" s="30" t="e">
        <f t="shared" si="22"/>
        <v>#N/A</v>
      </c>
    </row>
    <row r="166" spans="2:28" x14ac:dyDescent="0.25">
      <c r="B166" s="25" t="str">
        <f>IF(Mensal!B166="","",Mensal!B166)</f>
        <v/>
      </c>
      <c r="C166" s="1" t="str">
        <f t="shared" si="18"/>
        <v/>
      </c>
      <c r="D166" s="28" t="str">
        <f>IF($B166="","",IF(Premissas!$D$10=0,0,E165*Mensal!C166/Mensal!C165))</f>
        <v/>
      </c>
      <c r="E166" s="28" t="str">
        <f>IF($B166="","",IF($Q166,$T166*Premissas!$D$10,D166))</f>
        <v/>
      </c>
      <c r="F166" s="28" t="str">
        <f>IF($B166="","",IF(Premissas!$D$11=0,0,G165*Mensal!D166/Mensal!D165))</f>
        <v/>
      </c>
      <c r="G166" s="28" t="str">
        <f>IF($B166="","",IF($Q166,$T166*Premissas!$D$11,F166))</f>
        <v/>
      </c>
      <c r="H166" s="28" t="str">
        <f>IF($B166="","",IF(Premissas!$D$12=0,0,I165*Mensal!E166/Mensal!E165))</f>
        <v/>
      </c>
      <c r="I166" s="28" t="str">
        <f>IF($B166="","",IF($Q166,$T166*Premissas!$D$12,H166))</f>
        <v/>
      </c>
      <c r="J166" s="28" t="str">
        <f>IF($B166="","",IF(Premissas!$D$13=0,0,K165*Mensal!F166/Mensal!F165))</f>
        <v/>
      </c>
      <c r="K166" s="28" t="str">
        <f>IF($B166="","",IF($Q166,$T166*Premissas!$D$13,J166))</f>
        <v/>
      </c>
      <c r="L166" s="28" t="str">
        <f>IF($B166="","",IF(Premissas!$D$14=0,0,M165*Mensal!G166/Mensal!G165))</f>
        <v/>
      </c>
      <c r="M166" s="28" t="str">
        <f>IF($B166="","",IF($Q166,$T166*Premissas!$D$14,L166))</f>
        <v/>
      </c>
      <c r="N166" s="28" t="str">
        <f>IF($B166="","",IF(Premissas!$D$15=0,0,O165*Mensal!H166/Mensal!H165))</f>
        <v/>
      </c>
      <c r="O166" s="28" t="str">
        <f>IF($B166="","",IF($Q166,$T166*Premissas!$D$15,N166))</f>
        <v/>
      </c>
      <c r="P166" s="28" t="str">
        <f t="shared" si="23"/>
        <v/>
      </c>
      <c r="Q166" s="14" t="str">
        <f>IF($B166="","",AND(Premissas!$E$19&gt;0,MOD($C166,MAX(Premissas!$E$19,1))=0))</f>
        <v/>
      </c>
      <c r="R166" s="28" t="str">
        <f>IF($B166="","",IF($Q166,ABS($P166*Premissas!$D$10-D166)+ABS($P166*Premissas!$D$11-F166)+ABS($P166*Premissas!$D$12-H166)+ABS($P166*Premissas!$D$13-J166)+ABS($P166*Premissas!$D$14-L166)+ABS($P166*Premissas!$D$15-N166),0))</f>
        <v/>
      </c>
      <c r="S166" s="29" t="str">
        <f>IF($B166="","",R166*Premissas!$D$20)</f>
        <v/>
      </c>
      <c r="T166" s="31" t="str">
        <f t="shared" si="24"/>
        <v/>
      </c>
      <c r="U166" s="12" t="str">
        <f t="shared" si="25"/>
        <v/>
      </c>
      <c r="V166" s="28" t="str">
        <f>IF($B166="","",Premissas!$D$7*Mensal!$I166/Mensal!$I$6)</f>
        <v/>
      </c>
      <c r="W166" s="12" t="str">
        <f t="shared" si="26"/>
        <v/>
      </c>
      <c r="X166" s="28" t="str">
        <f>IF($B166="","",MAX($T$6:T166))</f>
        <v/>
      </c>
      <c r="Y166" s="12" t="str">
        <f t="shared" si="19"/>
        <v/>
      </c>
      <c r="Z166" s="1" t="str">
        <f t="shared" si="20"/>
        <v/>
      </c>
      <c r="AA166" s="30" t="e">
        <f t="shared" si="21"/>
        <v>#N/A</v>
      </c>
      <c r="AB166" s="30" t="e">
        <f t="shared" si="22"/>
        <v>#N/A</v>
      </c>
    </row>
    <row r="167" spans="2:28" x14ac:dyDescent="0.25">
      <c r="B167" s="25" t="str">
        <f>IF(Mensal!B167="","",Mensal!B167)</f>
        <v/>
      </c>
      <c r="C167" s="1" t="str">
        <f t="shared" si="18"/>
        <v/>
      </c>
      <c r="D167" s="28" t="str">
        <f>IF($B167="","",IF(Premissas!$D$10=0,0,E166*Mensal!C167/Mensal!C166))</f>
        <v/>
      </c>
      <c r="E167" s="28" t="str">
        <f>IF($B167="","",IF($Q167,$T167*Premissas!$D$10,D167))</f>
        <v/>
      </c>
      <c r="F167" s="28" t="str">
        <f>IF($B167="","",IF(Premissas!$D$11=0,0,G166*Mensal!D167/Mensal!D166))</f>
        <v/>
      </c>
      <c r="G167" s="28" t="str">
        <f>IF($B167="","",IF($Q167,$T167*Premissas!$D$11,F167))</f>
        <v/>
      </c>
      <c r="H167" s="28" t="str">
        <f>IF($B167="","",IF(Premissas!$D$12=0,0,I166*Mensal!E167/Mensal!E166))</f>
        <v/>
      </c>
      <c r="I167" s="28" t="str">
        <f>IF($B167="","",IF($Q167,$T167*Premissas!$D$12,H167))</f>
        <v/>
      </c>
      <c r="J167" s="28" t="str">
        <f>IF($B167="","",IF(Premissas!$D$13=0,0,K166*Mensal!F167/Mensal!F166))</f>
        <v/>
      </c>
      <c r="K167" s="28" t="str">
        <f>IF($B167="","",IF($Q167,$T167*Premissas!$D$13,J167))</f>
        <v/>
      </c>
      <c r="L167" s="28" t="str">
        <f>IF($B167="","",IF(Premissas!$D$14=0,0,M166*Mensal!G167/Mensal!G166))</f>
        <v/>
      </c>
      <c r="M167" s="28" t="str">
        <f>IF($B167="","",IF($Q167,$T167*Premissas!$D$14,L167))</f>
        <v/>
      </c>
      <c r="N167" s="28" t="str">
        <f>IF($B167="","",IF(Premissas!$D$15=0,0,O166*Mensal!H167/Mensal!H166))</f>
        <v/>
      </c>
      <c r="O167" s="28" t="str">
        <f>IF($B167="","",IF($Q167,$T167*Premissas!$D$15,N167))</f>
        <v/>
      </c>
      <c r="P167" s="28" t="str">
        <f t="shared" si="23"/>
        <v/>
      </c>
      <c r="Q167" s="14" t="str">
        <f>IF($B167="","",AND(Premissas!$E$19&gt;0,MOD($C167,MAX(Premissas!$E$19,1))=0))</f>
        <v/>
      </c>
      <c r="R167" s="28" t="str">
        <f>IF($B167="","",IF($Q167,ABS($P167*Premissas!$D$10-D167)+ABS($P167*Premissas!$D$11-F167)+ABS($P167*Premissas!$D$12-H167)+ABS($P167*Premissas!$D$13-J167)+ABS($P167*Premissas!$D$14-L167)+ABS($P167*Premissas!$D$15-N167),0))</f>
        <v/>
      </c>
      <c r="S167" s="29" t="str">
        <f>IF($B167="","",R167*Premissas!$D$20)</f>
        <v/>
      </c>
      <c r="T167" s="31" t="str">
        <f t="shared" si="24"/>
        <v/>
      </c>
      <c r="U167" s="12" t="str">
        <f t="shared" si="25"/>
        <v/>
      </c>
      <c r="V167" s="28" t="str">
        <f>IF($B167="","",Premissas!$D$7*Mensal!$I167/Mensal!$I$6)</f>
        <v/>
      </c>
      <c r="W167" s="12" t="str">
        <f t="shared" si="26"/>
        <v/>
      </c>
      <c r="X167" s="28" t="str">
        <f>IF($B167="","",MAX($T$6:T167))</f>
        <v/>
      </c>
      <c r="Y167" s="12" t="str">
        <f t="shared" si="19"/>
        <v/>
      </c>
      <c r="Z167" s="1" t="str">
        <f t="shared" si="20"/>
        <v/>
      </c>
      <c r="AA167" s="30" t="e">
        <f t="shared" si="21"/>
        <v>#N/A</v>
      </c>
      <c r="AB167" s="30" t="e">
        <f t="shared" si="22"/>
        <v>#N/A</v>
      </c>
    </row>
    <row r="168" spans="2:28" x14ac:dyDescent="0.25">
      <c r="B168" s="25" t="str">
        <f>IF(Mensal!B168="","",Mensal!B168)</f>
        <v/>
      </c>
      <c r="C168" s="1" t="str">
        <f t="shared" si="18"/>
        <v/>
      </c>
      <c r="D168" s="28" t="str">
        <f>IF($B168="","",IF(Premissas!$D$10=0,0,E167*Mensal!C168/Mensal!C167))</f>
        <v/>
      </c>
      <c r="E168" s="28" t="str">
        <f>IF($B168="","",IF($Q168,$T168*Premissas!$D$10,D168))</f>
        <v/>
      </c>
      <c r="F168" s="28" t="str">
        <f>IF($B168="","",IF(Premissas!$D$11=0,0,G167*Mensal!D168/Mensal!D167))</f>
        <v/>
      </c>
      <c r="G168" s="28" t="str">
        <f>IF($B168="","",IF($Q168,$T168*Premissas!$D$11,F168))</f>
        <v/>
      </c>
      <c r="H168" s="28" t="str">
        <f>IF($B168="","",IF(Premissas!$D$12=0,0,I167*Mensal!E168/Mensal!E167))</f>
        <v/>
      </c>
      <c r="I168" s="28" t="str">
        <f>IF($B168="","",IF($Q168,$T168*Premissas!$D$12,H168))</f>
        <v/>
      </c>
      <c r="J168" s="28" t="str">
        <f>IF($B168="","",IF(Premissas!$D$13=0,0,K167*Mensal!F168/Mensal!F167))</f>
        <v/>
      </c>
      <c r="K168" s="28" t="str">
        <f>IF($B168="","",IF($Q168,$T168*Premissas!$D$13,J168))</f>
        <v/>
      </c>
      <c r="L168" s="28" t="str">
        <f>IF($B168="","",IF(Premissas!$D$14=0,0,M167*Mensal!G168/Mensal!G167))</f>
        <v/>
      </c>
      <c r="M168" s="28" t="str">
        <f>IF($B168="","",IF($Q168,$T168*Premissas!$D$14,L168))</f>
        <v/>
      </c>
      <c r="N168" s="28" t="str">
        <f>IF($B168="","",IF(Premissas!$D$15=0,0,O167*Mensal!H168/Mensal!H167))</f>
        <v/>
      </c>
      <c r="O168" s="28" t="str">
        <f>IF($B168="","",IF($Q168,$T168*Premissas!$D$15,N168))</f>
        <v/>
      </c>
      <c r="P168" s="28" t="str">
        <f t="shared" si="23"/>
        <v/>
      </c>
      <c r="Q168" s="14" t="str">
        <f>IF($B168="","",AND(Premissas!$E$19&gt;0,MOD($C168,MAX(Premissas!$E$19,1))=0))</f>
        <v/>
      </c>
      <c r="R168" s="28" t="str">
        <f>IF($B168="","",IF($Q168,ABS($P168*Premissas!$D$10-D168)+ABS($P168*Premissas!$D$11-F168)+ABS($P168*Premissas!$D$12-H168)+ABS($P168*Premissas!$D$13-J168)+ABS($P168*Premissas!$D$14-L168)+ABS($P168*Premissas!$D$15-N168),0))</f>
        <v/>
      </c>
      <c r="S168" s="29" t="str">
        <f>IF($B168="","",R168*Premissas!$D$20)</f>
        <v/>
      </c>
      <c r="T168" s="31" t="str">
        <f t="shared" si="24"/>
        <v/>
      </c>
      <c r="U168" s="12" t="str">
        <f t="shared" si="25"/>
        <v/>
      </c>
      <c r="V168" s="28" t="str">
        <f>IF($B168="","",Premissas!$D$7*Mensal!$I168/Mensal!$I$6)</f>
        <v/>
      </c>
      <c r="W168" s="12" t="str">
        <f t="shared" si="26"/>
        <v/>
      </c>
      <c r="X168" s="28" t="str">
        <f>IF($B168="","",MAX($T$6:T168))</f>
        <v/>
      </c>
      <c r="Y168" s="12" t="str">
        <f t="shared" si="19"/>
        <v/>
      </c>
      <c r="Z168" s="1" t="str">
        <f t="shared" si="20"/>
        <v/>
      </c>
      <c r="AA168" s="30" t="e">
        <f t="shared" si="21"/>
        <v>#N/A</v>
      </c>
      <c r="AB168" s="30" t="e">
        <f t="shared" si="22"/>
        <v>#N/A</v>
      </c>
    </row>
    <row r="169" spans="2:28" x14ac:dyDescent="0.25">
      <c r="B169" s="25" t="str">
        <f>IF(Mensal!B169="","",Mensal!B169)</f>
        <v/>
      </c>
      <c r="C169" s="1" t="str">
        <f t="shared" si="18"/>
        <v/>
      </c>
      <c r="D169" s="28" t="str">
        <f>IF($B169="","",IF(Premissas!$D$10=0,0,E168*Mensal!C169/Mensal!C168))</f>
        <v/>
      </c>
      <c r="E169" s="28" t="str">
        <f>IF($B169="","",IF($Q169,$T169*Premissas!$D$10,D169))</f>
        <v/>
      </c>
      <c r="F169" s="28" t="str">
        <f>IF($B169="","",IF(Premissas!$D$11=0,0,G168*Mensal!D169/Mensal!D168))</f>
        <v/>
      </c>
      <c r="G169" s="28" t="str">
        <f>IF($B169="","",IF($Q169,$T169*Premissas!$D$11,F169))</f>
        <v/>
      </c>
      <c r="H169" s="28" t="str">
        <f>IF($B169="","",IF(Premissas!$D$12=0,0,I168*Mensal!E169/Mensal!E168))</f>
        <v/>
      </c>
      <c r="I169" s="28" t="str">
        <f>IF($B169="","",IF($Q169,$T169*Premissas!$D$12,H169))</f>
        <v/>
      </c>
      <c r="J169" s="28" t="str">
        <f>IF($B169="","",IF(Premissas!$D$13=0,0,K168*Mensal!F169/Mensal!F168))</f>
        <v/>
      </c>
      <c r="K169" s="28" t="str">
        <f>IF($B169="","",IF($Q169,$T169*Premissas!$D$13,J169))</f>
        <v/>
      </c>
      <c r="L169" s="28" t="str">
        <f>IF($B169="","",IF(Premissas!$D$14=0,0,M168*Mensal!G169/Mensal!G168))</f>
        <v/>
      </c>
      <c r="M169" s="28" t="str">
        <f>IF($B169="","",IF($Q169,$T169*Premissas!$D$14,L169))</f>
        <v/>
      </c>
      <c r="N169" s="28" t="str">
        <f>IF($B169="","",IF(Premissas!$D$15=0,0,O168*Mensal!H169/Mensal!H168))</f>
        <v/>
      </c>
      <c r="O169" s="28" t="str">
        <f>IF($B169="","",IF($Q169,$T169*Premissas!$D$15,N169))</f>
        <v/>
      </c>
      <c r="P169" s="28" t="str">
        <f t="shared" si="23"/>
        <v/>
      </c>
      <c r="Q169" s="14" t="str">
        <f>IF($B169="","",AND(Premissas!$E$19&gt;0,MOD($C169,MAX(Premissas!$E$19,1))=0))</f>
        <v/>
      </c>
      <c r="R169" s="28" t="str">
        <f>IF($B169="","",IF($Q169,ABS($P169*Premissas!$D$10-D169)+ABS($P169*Premissas!$D$11-F169)+ABS($P169*Premissas!$D$12-H169)+ABS($P169*Premissas!$D$13-J169)+ABS($P169*Premissas!$D$14-L169)+ABS($P169*Premissas!$D$15-N169),0))</f>
        <v/>
      </c>
      <c r="S169" s="29" t="str">
        <f>IF($B169="","",R169*Premissas!$D$20)</f>
        <v/>
      </c>
      <c r="T169" s="31" t="str">
        <f t="shared" si="24"/>
        <v/>
      </c>
      <c r="U169" s="12" t="str">
        <f t="shared" si="25"/>
        <v/>
      </c>
      <c r="V169" s="28" t="str">
        <f>IF($B169="","",Premissas!$D$7*Mensal!$I169/Mensal!$I$6)</f>
        <v/>
      </c>
      <c r="W169" s="12" t="str">
        <f t="shared" si="26"/>
        <v/>
      </c>
      <c r="X169" s="28" t="str">
        <f>IF($B169="","",MAX($T$6:T169))</f>
        <v/>
      </c>
      <c r="Y169" s="12" t="str">
        <f t="shared" si="19"/>
        <v/>
      </c>
      <c r="Z169" s="1" t="str">
        <f t="shared" si="20"/>
        <v/>
      </c>
      <c r="AA169" s="30" t="e">
        <f t="shared" si="21"/>
        <v>#N/A</v>
      </c>
      <c r="AB169" s="30" t="e">
        <f t="shared" si="22"/>
        <v>#N/A</v>
      </c>
    </row>
    <row r="170" spans="2:28" x14ac:dyDescent="0.25">
      <c r="B170" s="25" t="str">
        <f>IF(Mensal!B170="","",Mensal!B170)</f>
        <v/>
      </c>
      <c r="C170" s="1" t="str">
        <f t="shared" si="18"/>
        <v/>
      </c>
      <c r="D170" s="28" t="str">
        <f>IF($B170="","",IF(Premissas!$D$10=0,0,E169*Mensal!C170/Mensal!C169))</f>
        <v/>
      </c>
      <c r="E170" s="28" t="str">
        <f>IF($B170="","",IF($Q170,$T170*Premissas!$D$10,D170))</f>
        <v/>
      </c>
      <c r="F170" s="28" t="str">
        <f>IF($B170="","",IF(Premissas!$D$11=0,0,G169*Mensal!D170/Mensal!D169))</f>
        <v/>
      </c>
      <c r="G170" s="28" t="str">
        <f>IF($B170="","",IF($Q170,$T170*Premissas!$D$11,F170))</f>
        <v/>
      </c>
      <c r="H170" s="28" t="str">
        <f>IF($B170="","",IF(Premissas!$D$12=0,0,I169*Mensal!E170/Mensal!E169))</f>
        <v/>
      </c>
      <c r="I170" s="28" t="str">
        <f>IF($B170="","",IF($Q170,$T170*Premissas!$D$12,H170))</f>
        <v/>
      </c>
      <c r="J170" s="28" t="str">
        <f>IF($B170="","",IF(Premissas!$D$13=0,0,K169*Mensal!F170/Mensal!F169))</f>
        <v/>
      </c>
      <c r="K170" s="28" t="str">
        <f>IF($B170="","",IF($Q170,$T170*Premissas!$D$13,J170))</f>
        <v/>
      </c>
      <c r="L170" s="28" t="str">
        <f>IF($B170="","",IF(Premissas!$D$14=0,0,M169*Mensal!G170/Mensal!G169))</f>
        <v/>
      </c>
      <c r="M170" s="28" t="str">
        <f>IF($B170="","",IF($Q170,$T170*Premissas!$D$14,L170))</f>
        <v/>
      </c>
      <c r="N170" s="28" t="str">
        <f>IF($B170="","",IF(Premissas!$D$15=0,0,O169*Mensal!H170/Mensal!H169))</f>
        <v/>
      </c>
      <c r="O170" s="28" t="str">
        <f>IF($B170="","",IF($Q170,$T170*Premissas!$D$15,N170))</f>
        <v/>
      </c>
      <c r="P170" s="28" t="str">
        <f t="shared" si="23"/>
        <v/>
      </c>
      <c r="Q170" s="14" t="str">
        <f>IF($B170="","",AND(Premissas!$E$19&gt;0,MOD($C170,MAX(Premissas!$E$19,1))=0))</f>
        <v/>
      </c>
      <c r="R170" s="28" t="str">
        <f>IF($B170="","",IF($Q170,ABS($P170*Premissas!$D$10-D170)+ABS($P170*Premissas!$D$11-F170)+ABS($P170*Premissas!$D$12-H170)+ABS($P170*Premissas!$D$13-J170)+ABS($P170*Premissas!$D$14-L170)+ABS($P170*Premissas!$D$15-N170),0))</f>
        <v/>
      </c>
      <c r="S170" s="29" t="str">
        <f>IF($B170="","",R170*Premissas!$D$20)</f>
        <v/>
      </c>
      <c r="T170" s="31" t="str">
        <f t="shared" si="24"/>
        <v/>
      </c>
      <c r="U170" s="12" t="str">
        <f t="shared" si="25"/>
        <v/>
      </c>
      <c r="V170" s="28" t="str">
        <f>IF($B170="","",Premissas!$D$7*Mensal!$I170/Mensal!$I$6)</f>
        <v/>
      </c>
      <c r="W170" s="12" t="str">
        <f t="shared" si="26"/>
        <v/>
      </c>
      <c r="X170" s="28" t="str">
        <f>IF($B170="","",MAX($T$6:T170))</f>
        <v/>
      </c>
      <c r="Y170" s="12" t="str">
        <f t="shared" si="19"/>
        <v/>
      </c>
      <c r="Z170" s="1" t="str">
        <f t="shared" si="20"/>
        <v/>
      </c>
      <c r="AA170" s="30" t="e">
        <f t="shared" si="21"/>
        <v>#N/A</v>
      </c>
      <c r="AB170" s="30" t="e">
        <f t="shared" si="22"/>
        <v>#N/A</v>
      </c>
    </row>
    <row r="171" spans="2:28" x14ac:dyDescent="0.25">
      <c r="B171" s="25" t="str">
        <f>IF(Mensal!B171="","",Mensal!B171)</f>
        <v/>
      </c>
      <c r="C171" s="1" t="str">
        <f t="shared" si="18"/>
        <v/>
      </c>
      <c r="D171" s="28" t="str">
        <f>IF($B171="","",IF(Premissas!$D$10=0,0,E170*Mensal!C171/Mensal!C170))</f>
        <v/>
      </c>
      <c r="E171" s="28" t="str">
        <f>IF($B171="","",IF($Q171,$T171*Premissas!$D$10,D171))</f>
        <v/>
      </c>
      <c r="F171" s="28" t="str">
        <f>IF($B171="","",IF(Premissas!$D$11=0,0,G170*Mensal!D171/Mensal!D170))</f>
        <v/>
      </c>
      <c r="G171" s="28" t="str">
        <f>IF($B171="","",IF($Q171,$T171*Premissas!$D$11,F171))</f>
        <v/>
      </c>
      <c r="H171" s="28" t="str">
        <f>IF($B171="","",IF(Premissas!$D$12=0,0,I170*Mensal!E171/Mensal!E170))</f>
        <v/>
      </c>
      <c r="I171" s="28" t="str">
        <f>IF($B171="","",IF($Q171,$T171*Premissas!$D$12,H171))</f>
        <v/>
      </c>
      <c r="J171" s="28" t="str">
        <f>IF($B171="","",IF(Premissas!$D$13=0,0,K170*Mensal!F171/Mensal!F170))</f>
        <v/>
      </c>
      <c r="K171" s="28" t="str">
        <f>IF($B171="","",IF($Q171,$T171*Premissas!$D$13,J171))</f>
        <v/>
      </c>
      <c r="L171" s="28" t="str">
        <f>IF($B171="","",IF(Premissas!$D$14=0,0,M170*Mensal!G171/Mensal!G170))</f>
        <v/>
      </c>
      <c r="M171" s="28" t="str">
        <f>IF($B171="","",IF($Q171,$T171*Premissas!$D$14,L171))</f>
        <v/>
      </c>
      <c r="N171" s="28" t="str">
        <f>IF($B171="","",IF(Premissas!$D$15=0,0,O170*Mensal!H171/Mensal!H170))</f>
        <v/>
      </c>
      <c r="O171" s="28" t="str">
        <f>IF($B171="","",IF($Q171,$T171*Premissas!$D$15,N171))</f>
        <v/>
      </c>
      <c r="P171" s="28" t="str">
        <f t="shared" si="23"/>
        <v/>
      </c>
      <c r="Q171" s="14" t="str">
        <f>IF($B171="","",AND(Premissas!$E$19&gt;0,MOD($C171,MAX(Premissas!$E$19,1))=0))</f>
        <v/>
      </c>
      <c r="R171" s="28" t="str">
        <f>IF($B171="","",IF($Q171,ABS($P171*Premissas!$D$10-D171)+ABS($P171*Premissas!$D$11-F171)+ABS($P171*Premissas!$D$12-H171)+ABS($P171*Premissas!$D$13-J171)+ABS($P171*Premissas!$D$14-L171)+ABS($P171*Premissas!$D$15-N171),0))</f>
        <v/>
      </c>
      <c r="S171" s="29" t="str">
        <f>IF($B171="","",R171*Premissas!$D$20)</f>
        <v/>
      </c>
      <c r="T171" s="31" t="str">
        <f t="shared" si="24"/>
        <v/>
      </c>
      <c r="U171" s="12" t="str">
        <f t="shared" si="25"/>
        <v/>
      </c>
      <c r="V171" s="28" t="str">
        <f>IF($B171="","",Premissas!$D$7*Mensal!$I171/Mensal!$I$6)</f>
        <v/>
      </c>
      <c r="W171" s="12" t="str">
        <f t="shared" si="26"/>
        <v/>
      </c>
      <c r="X171" s="28" t="str">
        <f>IF($B171="","",MAX($T$6:T171))</f>
        <v/>
      </c>
      <c r="Y171" s="12" t="str">
        <f t="shared" si="19"/>
        <v/>
      </c>
      <c r="Z171" s="1" t="str">
        <f t="shared" si="20"/>
        <v/>
      </c>
      <c r="AA171" s="30" t="e">
        <f t="shared" si="21"/>
        <v>#N/A</v>
      </c>
      <c r="AB171" s="30" t="e">
        <f t="shared" si="22"/>
        <v>#N/A</v>
      </c>
    </row>
    <row r="172" spans="2:28" x14ac:dyDescent="0.25">
      <c r="B172" s="25" t="str">
        <f>IF(Mensal!B172="","",Mensal!B172)</f>
        <v/>
      </c>
      <c r="C172" s="1" t="str">
        <f t="shared" si="18"/>
        <v/>
      </c>
      <c r="D172" s="28" t="str">
        <f>IF($B172="","",IF(Premissas!$D$10=0,0,E171*Mensal!C172/Mensal!C171))</f>
        <v/>
      </c>
      <c r="E172" s="28" t="str">
        <f>IF($B172="","",IF($Q172,$T172*Premissas!$D$10,D172))</f>
        <v/>
      </c>
      <c r="F172" s="28" t="str">
        <f>IF($B172="","",IF(Premissas!$D$11=0,0,G171*Mensal!D172/Mensal!D171))</f>
        <v/>
      </c>
      <c r="G172" s="28" t="str">
        <f>IF($B172="","",IF($Q172,$T172*Premissas!$D$11,F172))</f>
        <v/>
      </c>
      <c r="H172" s="28" t="str">
        <f>IF($B172="","",IF(Premissas!$D$12=0,0,I171*Mensal!E172/Mensal!E171))</f>
        <v/>
      </c>
      <c r="I172" s="28" t="str">
        <f>IF($B172="","",IF($Q172,$T172*Premissas!$D$12,H172))</f>
        <v/>
      </c>
      <c r="J172" s="28" t="str">
        <f>IF($B172="","",IF(Premissas!$D$13=0,0,K171*Mensal!F172/Mensal!F171))</f>
        <v/>
      </c>
      <c r="K172" s="28" t="str">
        <f>IF($B172="","",IF($Q172,$T172*Premissas!$D$13,J172))</f>
        <v/>
      </c>
      <c r="L172" s="28" t="str">
        <f>IF($B172="","",IF(Premissas!$D$14=0,0,M171*Mensal!G172/Mensal!G171))</f>
        <v/>
      </c>
      <c r="M172" s="28" t="str">
        <f>IF($B172="","",IF($Q172,$T172*Premissas!$D$14,L172))</f>
        <v/>
      </c>
      <c r="N172" s="28" t="str">
        <f>IF($B172="","",IF(Premissas!$D$15=0,0,O171*Mensal!H172/Mensal!H171))</f>
        <v/>
      </c>
      <c r="O172" s="28" t="str">
        <f>IF($B172="","",IF($Q172,$T172*Premissas!$D$15,N172))</f>
        <v/>
      </c>
      <c r="P172" s="28" t="str">
        <f t="shared" si="23"/>
        <v/>
      </c>
      <c r="Q172" s="14" t="str">
        <f>IF($B172="","",AND(Premissas!$E$19&gt;0,MOD($C172,MAX(Premissas!$E$19,1))=0))</f>
        <v/>
      </c>
      <c r="R172" s="28" t="str">
        <f>IF($B172="","",IF($Q172,ABS($P172*Premissas!$D$10-D172)+ABS($P172*Premissas!$D$11-F172)+ABS($P172*Premissas!$D$12-H172)+ABS($P172*Premissas!$D$13-J172)+ABS($P172*Premissas!$D$14-L172)+ABS($P172*Premissas!$D$15-N172),0))</f>
        <v/>
      </c>
      <c r="S172" s="29" t="str">
        <f>IF($B172="","",R172*Premissas!$D$20)</f>
        <v/>
      </c>
      <c r="T172" s="31" t="str">
        <f t="shared" si="24"/>
        <v/>
      </c>
      <c r="U172" s="12" t="str">
        <f t="shared" si="25"/>
        <v/>
      </c>
      <c r="V172" s="28" t="str">
        <f>IF($B172="","",Premissas!$D$7*Mensal!$I172/Mensal!$I$6)</f>
        <v/>
      </c>
      <c r="W172" s="12" t="str">
        <f t="shared" si="26"/>
        <v/>
      </c>
      <c r="X172" s="28" t="str">
        <f>IF($B172="","",MAX($T$6:T172))</f>
        <v/>
      </c>
      <c r="Y172" s="12" t="str">
        <f t="shared" si="19"/>
        <v/>
      </c>
      <c r="Z172" s="1" t="str">
        <f t="shared" si="20"/>
        <v/>
      </c>
      <c r="AA172" s="30" t="e">
        <f t="shared" si="21"/>
        <v>#N/A</v>
      </c>
      <c r="AB172" s="30" t="e">
        <f t="shared" si="22"/>
        <v>#N/A</v>
      </c>
    </row>
    <row r="173" spans="2:28" x14ac:dyDescent="0.25">
      <c r="B173" s="25" t="str">
        <f>IF(Mensal!B173="","",Mensal!B173)</f>
        <v/>
      </c>
      <c r="C173" s="1" t="str">
        <f t="shared" si="18"/>
        <v/>
      </c>
      <c r="D173" s="28" t="str">
        <f>IF($B173="","",IF(Premissas!$D$10=0,0,E172*Mensal!C173/Mensal!C172))</f>
        <v/>
      </c>
      <c r="E173" s="28" t="str">
        <f>IF($B173="","",IF($Q173,$T173*Premissas!$D$10,D173))</f>
        <v/>
      </c>
      <c r="F173" s="28" t="str">
        <f>IF($B173="","",IF(Premissas!$D$11=0,0,G172*Mensal!D173/Mensal!D172))</f>
        <v/>
      </c>
      <c r="G173" s="28" t="str">
        <f>IF($B173="","",IF($Q173,$T173*Premissas!$D$11,F173))</f>
        <v/>
      </c>
      <c r="H173" s="28" t="str">
        <f>IF($B173="","",IF(Premissas!$D$12=0,0,I172*Mensal!E173/Mensal!E172))</f>
        <v/>
      </c>
      <c r="I173" s="28" t="str">
        <f>IF($B173="","",IF($Q173,$T173*Premissas!$D$12,H173))</f>
        <v/>
      </c>
      <c r="J173" s="28" t="str">
        <f>IF($B173="","",IF(Premissas!$D$13=0,0,K172*Mensal!F173/Mensal!F172))</f>
        <v/>
      </c>
      <c r="K173" s="28" t="str">
        <f>IF($B173="","",IF($Q173,$T173*Premissas!$D$13,J173))</f>
        <v/>
      </c>
      <c r="L173" s="28" t="str">
        <f>IF($B173="","",IF(Premissas!$D$14=0,0,M172*Mensal!G173/Mensal!G172))</f>
        <v/>
      </c>
      <c r="M173" s="28" t="str">
        <f>IF($B173="","",IF($Q173,$T173*Premissas!$D$14,L173))</f>
        <v/>
      </c>
      <c r="N173" s="28" t="str">
        <f>IF($B173="","",IF(Premissas!$D$15=0,0,O172*Mensal!H173/Mensal!H172))</f>
        <v/>
      </c>
      <c r="O173" s="28" t="str">
        <f>IF($B173="","",IF($Q173,$T173*Premissas!$D$15,N173))</f>
        <v/>
      </c>
      <c r="P173" s="28" t="str">
        <f t="shared" si="23"/>
        <v/>
      </c>
      <c r="Q173" s="14" t="str">
        <f>IF($B173="","",AND(Premissas!$E$19&gt;0,MOD($C173,MAX(Premissas!$E$19,1))=0))</f>
        <v/>
      </c>
      <c r="R173" s="28" t="str">
        <f>IF($B173="","",IF($Q173,ABS($P173*Premissas!$D$10-D173)+ABS($P173*Premissas!$D$11-F173)+ABS($P173*Premissas!$D$12-H173)+ABS($P173*Premissas!$D$13-J173)+ABS($P173*Premissas!$D$14-L173)+ABS($P173*Premissas!$D$15-N173),0))</f>
        <v/>
      </c>
      <c r="S173" s="29" t="str">
        <f>IF($B173="","",R173*Premissas!$D$20)</f>
        <v/>
      </c>
      <c r="T173" s="31" t="str">
        <f t="shared" si="24"/>
        <v/>
      </c>
      <c r="U173" s="12" t="str">
        <f t="shared" si="25"/>
        <v/>
      </c>
      <c r="V173" s="28" t="str">
        <f>IF($B173="","",Premissas!$D$7*Mensal!$I173/Mensal!$I$6)</f>
        <v/>
      </c>
      <c r="W173" s="12" t="str">
        <f t="shared" si="26"/>
        <v/>
      </c>
      <c r="X173" s="28" t="str">
        <f>IF($B173="","",MAX($T$6:T173))</f>
        <v/>
      </c>
      <c r="Y173" s="12" t="str">
        <f t="shared" si="19"/>
        <v/>
      </c>
      <c r="Z173" s="1" t="str">
        <f t="shared" si="20"/>
        <v/>
      </c>
      <c r="AA173" s="30" t="e">
        <f t="shared" si="21"/>
        <v>#N/A</v>
      </c>
      <c r="AB173" s="30" t="e">
        <f t="shared" si="22"/>
        <v>#N/A</v>
      </c>
    </row>
    <row r="174" spans="2:28" x14ac:dyDescent="0.25">
      <c r="B174" s="25" t="str">
        <f>IF(Mensal!B174="","",Mensal!B174)</f>
        <v/>
      </c>
      <c r="C174" s="1" t="str">
        <f t="shared" si="18"/>
        <v/>
      </c>
      <c r="D174" s="28" t="str">
        <f>IF($B174="","",IF(Premissas!$D$10=0,0,E173*Mensal!C174/Mensal!C173))</f>
        <v/>
      </c>
      <c r="E174" s="28" t="str">
        <f>IF($B174="","",IF($Q174,$T174*Premissas!$D$10,D174))</f>
        <v/>
      </c>
      <c r="F174" s="28" t="str">
        <f>IF($B174="","",IF(Premissas!$D$11=0,0,G173*Mensal!D174/Mensal!D173))</f>
        <v/>
      </c>
      <c r="G174" s="28" t="str">
        <f>IF($B174="","",IF($Q174,$T174*Premissas!$D$11,F174))</f>
        <v/>
      </c>
      <c r="H174" s="28" t="str">
        <f>IF($B174="","",IF(Premissas!$D$12=0,0,I173*Mensal!E174/Mensal!E173))</f>
        <v/>
      </c>
      <c r="I174" s="28" t="str">
        <f>IF($B174="","",IF($Q174,$T174*Premissas!$D$12,H174))</f>
        <v/>
      </c>
      <c r="J174" s="28" t="str">
        <f>IF($B174="","",IF(Premissas!$D$13=0,0,K173*Mensal!F174/Mensal!F173))</f>
        <v/>
      </c>
      <c r="K174" s="28" t="str">
        <f>IF($B174="","",IF($Q174,$T174*Premissas!$D$13,J174))</f>
        <v/>
      </c>
      <c r="L174" s="28" t="str">
        <f>IF($B174="","",IF(Premissas!$D$14=0,0,M173*Mensal!G174/Mensal!G173))</f>
        <v/>
      </c>
      <c r="M174" s="28" t="str">
        <f>IF($B174="","",IF($Q174,$T174*Premissas!$D$14,L174))</f>
        <v/>
      </c>
      <c r="N174" s="28" t="str">
        <f>IF($B174="","",IF(Premissas!$D$15=0,0,O173*Mensal!H174/Mensal!H173))</f>
        <v/>
      </c>
      <c r="O174" s="28" t="str">
        <f>IF($B174="","",IF($Q174,$T174*Premissas!$D$15,N174))</f>
        <v/>
      </c>
      <c r="P174" s="28" t="str">
        <f t="shared" si="23"/>
        <v/>
      </c>
      <c r="Q174" s="14" t="str">
        <f>IF($B174="","",AND(Premissas!$E$19&gt;0,MOD($C174,MAX(Premissas!$E$19,1))=0))</f>
        <v/>
      </c>
      <c r="R174" s="28" t="str">
        <f>IF($B174="","",IF($Q174,ABS($P174*Premissas!$D$10-D174)+ABS($P174*Premissas!$D$11-F174)+ABS($P174*Premissas!$D$12-H174)+ABS($P174*Premissas!$D$13-J174)+ABS($P174*Premissas!$D$14-L174)+ABS($P174*Premissas!$D$15-N174),0))</f>
        <v/>
      </c>
      <c r="S174" s="29" t="str">
        <f>IF($B174="","",R174*Premissas!$D$20)</f>
        <v/>
      </c>
      <c r="T174" s="31" t="str">
        <f t="shared" si="24"/>
        <v/>
      </c>
      <c r="U174" s="12" t="str">
        <f t="shared" si="25"/>
        <v/>
      </c>
      <c r="V174" s="28" t="str">
        <f>IF($B174="","",Premissas!$D$7*Mensal!$I174/Mensal!$I$6)</f>
        <v/>
      </c>
      <c r="W174" s="12" t="str">
        <f t="shared" si="26"/>
        <v/>
      </c>
      <c r="X174" s="28" t="str">
        <f>IF($B174="","",MAX($T$6:T174))</f>
        <v/>
      </c>
      <c r="Y174" s="12" t="str">
        <f t="shared" si="19"/>
        <v/>
      </c>
      <c r="Z174" s="1" t="str">
        <f t="shared" si="20"/>
        <v/>
      </c>
      <c r="AA174" s="30" t="e">
        <f t="shared" si="21"/>
        <v>#N/A</v>
      </c>
      <c r="AB174" s="30" t="e">
        <f t="shared" si="22"/>
        <v>#N/A</v>
      </c>
    </row>
    <row r="175" spans="2:28" x14ac:dyDescent="0.25">
      <c r="B175" s="25" t="str">
        <f>IF(Mensal!B175="","",Mensal!B175)</f>
        <v/>
      </c>
      <c r="C175" s="1" t="str">
        <f t="shared" si="18"/>
        <v/>
      </c>
      <c r="D175" s="28" t="str">
        <f>IF($B175="","",IF(Premissas!$D$10=0,0,E174*Mensal!C175/Mensal!C174))</f>
        <v/>
      </c>
      <c r="E175" s="28" t="str">
        <f>IF($B175="","",IF($Q175,$T175*Premissas!$D$10,D175))</f>
        <v/>
      </c>
      <c r="F175" s="28" t="str">
        <f>IF($B175="","",IF(Premissas!$D$11=0,0,G174*Mensal!D175/Mensal!D174))</f>
        <v/>
      </c>
      <c r="G175" s="28" t="str">
        <f>IF($B175="","",IF($Q175,$T175*Premissas!$D$11,F175))</f>
        <v/>
      </c>
      <c r="H175" s="28" t="str">
        <f>IF($B175="","",IF(Premissas!$D$12=0,0,I174*Mensal!E175/Mensal!E174))</f>
        <v/>
      </c>
      <c r="I175" s="28" t="str">
        <f>IF($B175="","",IF($Q175,$T175*Premissas!$D$12,H175))</f>
        <v/>
      </c>
      <c r="J175" s="28" t="str">
        <f>IF($B175="","",IF(Premissas!$D$13=0,0,K174*Mensal!F175/Mensal!F174))</f>
        <v/>
      </c>
      <c r="K175" s="28" t="str">
        <f>IF($B175="","",IF($Q175,$T175*Premissas!$D$13,J175))</f>
        <v/>
      </c>
      <c r="L175" s="28" t="str">
        <f>IF($B175="","",IF(Premissas!$D$14=0,0,M174*Mensal!G175/Mensal!G174))</f>
        <v/>
      </c>
      <c r="M175" s="28" t="str">
        <f>IF($B175="","",IF($Q175,$T175*Premissas!$D$14,L175))</f>
        <v/>
      </c>
      <c r="N175" s="28" t="str">
        <f>IF($B175="","",IF(Premissas!$D$15=0,0,O174*Mensal!H175/Mensal!H174))</f>
        <v/>
      </c>
      <c r="O175" s="28" t="str">
        <f>IF($B175="","",IF($Q175,$T175*Premissas!$D$15,N175))</f>
        <v/>
      </c>
      <c r="P175" s="28" t="str">
        <f t="shared" si="23"/>
        <v/>
      </c>
      <c r="Q175" s="14" t="str">
        <f>IF($B175="","",AND(Premissas!$E$19&gt;0,MOD($C175,MAX(Premissas!$E$19,1))=0))</f>
        <v/>
      </c>
      <c r="R175" s="28" t="str">
        <f>IF($B175="","",IF($Q175,ABS($P175*Premissas!$D$10-D175)+ABS($P175*Premissas!$D$11-F175)+ABS($P175*Premissas!$D$12-H175)+ABS($P175*Premissas!$D$13-J175)+ABS($P175*Premissas!$D$14-L175)+ABS($P175*Premissas!$D$15-N175),0))</f>
        <v/>
      </c>
      <c r="S175" s="29" t="str">
        <f>IF($B175="","",R175*Premissas!$D$20)</f>
        <v/>
      </c>
      <c r="T175" s="31" t="str">
        <f t="shared" si="24"/>
        <v/>
      </c>
      <c r="U175" s="12" t="str">
        <f t="shared" si="25"/>
        <v/>
      </c>
      <c r="V175" s="28" t="str">
        <f>IF($B175="","",Premissas!$D$7*Mensal!$I175/Mensal!$I$6)</f>
        <v/>
      </c>
      <c r="W175" s="12" t="str">
        <f t="shared" si="26"/>
        <v/>
      </c>
      <c r="X175" s="28" t="str">
        <f>IF($B175="","",MAX($T$6:T175))</f>
        <v/>
      </c>
      <c r="Y175" s="12" t="str">
        <f t="shared" si="19"/>
        <v/>
      </c>
      <c r="Z175" s="1" t="str">
        <f t="shared" si="20"/>
        <v/>
      </c>
      <c r="AA175" s="30" t="e">
        <f t="shared" si="21"/>
        <v>#N/A</v>
      </c>
      <c r="AB175" s="30" t="e">
        <f t="shared" si="22"/>
        <v>#N/A</v>
      </c>
    </row>
    <row r="176" spans="2:28" x14ac:dyDescent="0.25">
      <c r="B176" s="25" t="str">
        <f>IF(Mensal!B176="","",Mensal!B176)</f>
        <v/>
      </c>
      <c r="C176" s="1" t="str">
        <f t="shared" si="18"/>
        <v/>
      </c>
      <c r="D176" s="28" t="str">
        <f>IF($B176="","",IF(Premissas!$D$10=0,0,E175*Mensal!C176/Mensal!C175))</f>
        <v/>
      </c>
      <c r="E176" s="28" t="str">
        <f>IF($B176="","",IF($Q176,$T176*Premissas!$D$10,D176))</f>
        <v/>
      </c>
      <c r="F176" s="28" t="str">
        <f>IF($B176="","",IF(Premissas!$D$11=0,0,G175*Mensal!D176/Mensal!D175))</f>
        <v/>
      </c>
      <c r="G176" s="28" t="str">
        <f>IF($B176="","",IF($Q176,$T176*Premissas!$D$11,F176))</f>
        <v/>
      </c>
      <c r="H176" s="28" t="str">
        <f>IF($B176="","",IF(Premissas!$D$12=0,0,I175*Mensal!E176/Mensal!E175))</f>
        <v/>
      </c>
      <c r="I176" s="28" t="str">
        <f>IF($B176="","",IF($Q176,$T176*Premissas!$D$12,H176))</f>
        <v/>
      </c>
      <c r="J176" s="28" t="str">
        <f>IF($B176="","",IF(Premissas!$D$13=0,0,K175*Mensal!F176/Mensal!F175))</f>
        <v/>
      </c>
      <c r="K176" s="28" t="str">
        <f>IF($B176="","",IF($Q176,$T176*Premissas!$D$13,J176))</f>
        <v/>
      </c>
      <c r="L176" s="28" t="str">
        <f>IF($B176="","",IF(Premissas!$D$14=0,0,M175*Mensal!G176/Mensal!G175))</f>
        <v/>
      </c>
      <c r="M176" s="28" t="str">
        <f>IF($B176="","",IF($Q176,$T176*Premissas!$D$14,L176))</f>
        <v/>
      </c>
      <c r="N176" s="28" t="str">
        <f>IF($B176="","",IF(Premissas!$D$15=0,0,O175*Mensal!H176/Mensal!H175))</f>
        <v/>
      </c>
      <c r="O176" s="28" t="str">
        <f>IF($B176="","",IF($Q176,$T176*Premissas!$D$15,N176))</f>
        <v/>
      </c>
      <c r="P176" s="28" t="str">
        <f t="shared" si="23"/>
        <v/>
      </c>
      <c r="Q176" s="14" t="str">
        <f>IF($B176="","",AND(Premissas!$E$19&gt;0,MOD($C176,MAX(Premissas!$E$19,1))=0))</f>
        <v/>
      </c>
      <c r="R176" s="28" t="str">
        <f>IF($B176="","",IF($Q176,ABS($P176*Premissas!$D$10-D176)+ABS($P176*Premissas!$D$11-F176)+ABS($P176*Premissas!$D$12-H176)+ABS($P176*Premissas!$D$13-J176)+ABS($P176*Premissas!$D$14-L176)+ABS($P176*Premissas!$D$15-N176),0))</f>
        <v/>
      </c>
      <c r="S176" s="29" t="str">
        <f>IF($B176="","",R176*Premissas!$D$20)</f>
        <v/>
      </c>
      <c r="T176" s="31" t="str">
        <f t="shared" si="24"/>
        <v/>
      </c>
      <c r="U176" s="12" t="str">
        <f t="shared" si="25"/>
        <v/>
      </c>
      <c r="V176" s="28" t="str">
        <f>IF($B176="","",Premissas!$D$7*Mensal!$I176/Mensal!$I$6)</f>
        <v/>
      </c>
      <c r="W176" s="12" t="str">
        <f t="shared" si="26"/>
        <v/>
      </c>
      <c r="X176" s="28" t="str">
        <f>IF($B176="","",MAX($T$6:T176))</f>
        <v/>
      </c>
      <c r="Y176" s="12" t="str">
        <f t="shared" si="19"/>
        <v/>
      </c>
      <c r="Z176" s="1" t="str">
        <f t="shared" si="20"/>
        <v/>
      </c>
      <c r="AA176" s="30" t="e">
        <f t="shared" si="21"/>
        <v>#N/A</v>
      </c>
      <c r="AB176" s="30" t="e">
        <f t="shared" si="22"/>
        <v>#N/A</v>
      </c>
    </row>
    <row r="177" spans="2:28" x14ac:dyDescent="0.25">
      <c r="B177" s="25" t="str">
        <f>IF(Mensal!B177="","",Mensal!B177)</f>
        <v/>
      </c>
      <c r="C177" s="1" t="str">
        <f t="shared" si="18"/>
        <v/>
      </c>
      <c r="D177" s="28" t="str">
        <f>IF($B177="","",IF(Premissas!$D$10=0,0,E176*Mensal!C177/Mensal!C176))</f>
        <v/>
      </c>
      <c r="E177" s="28" t="str">
        <f>IF($B177="","",IF($Q177,$T177*Premissas!$D$10,D177))</f>
        <v/>
      </c>
      <c r="F177" s="28" t="str">
        <f>IF($B177="","",IF(Premissas!$D$11=0,0,G176*Mensal!D177/Mensal!D176))</f>
        <v/>
      </c>
      <c r="G177" s="28" t="str">
        <f>IF($B177="","",IF($Q177,$T177*Premissas!$D$11,F177))</f>
        <v/>
      </c>
      <c r="H177" s="28" t="str">
        <f>IF($B177="","",IF(Premissas!$D$12=0,0,I176*Mensal!E177/Mensal!E176))</f>
        <v/>
      </c>
      <c r="I177" s="28" t="str">
        <f>IF($B177="","",IF($Q177,$T177*Premissas!$D$12,H177))</f>
        <v/>
      </c>
      <c r="J177" s="28" t="str">
        <f>IF($B177="","",IF(Premissas!$D$13=0,0,K176*Mensal!F177/Mensal!F176))</f>
        <v/>
      </c>
      <c r="K177" s="28" t="str">
        <f>IF($B177="","",IF($Q177,$T177*Premissas!$D$13,J177))</f>
        <v/>
      </c>
      <c r="L177" s="28" t="str">
        <f>IF($B177="","",IF(Premissas!$D$14=0,0,M176*Mensal!G177/Mensal!G176))</f>
        <v/>
      </c>
      <c r="M177" s="28" t="str">
        <f>IF($B177="","",IF($Q177,$T177*Premissas!$D$14,L177))</f>
        <v/>
      </c>
      <c r="N177" s="28" t="str">
        <f>IF($B177="","",IF(Premissas!$D$15=0,0,O176*Mensal!H177/Mensal!H176))</f>
        <v/>
      </c>
      <c r="O177" s="28" t="str">
        <f>IF($B177="","",IF($Q177,$T177*Premissas!$D$15,N177))</f>
        <v/>
      </c>
      <c r="P177" s="28" t="str">
        <f t="shared" si="23"/>
        <v/>
      </c>
      <c r="Q177" s="14" t="str">
        <f>IF($B177="","",AND(Premissas!$E$19&gt;0,MOD($C177,MAX(Premissas!$E$19,1))=0))</f>
        <v/>
      </c>
      <c r="R177" s="28" t="str">
        <f>IF($B177="","",IF($Q177,ABS($P177*Premissas!$D$10-D177)+ABS($P177*Premissas!$D$11-F177)+ABS($P177*Premissas!$D$12-H177)+ABS($P177*Premissas!$D$13-J177)+ABS($P177*Premissas!$D$14-L177)+ABS($P177*Premissas!$D$15-N177),0))</f>
        <v/>
      </c>
      <c r="S177" s="29" t="str">
        <f>IF($B177="","",R177*Premissas!$D$20)</f>
        <v/>
      </c>
      <c r="T177" s="31" t="str">
        <f t="shared" si="24"/>
        <v/>
      </c>
      <c r="U177" s="12" t="str">
        <f t="shared" si="25"/>
        <v/>
      </c>
      <c r="V177" s="28" t="str">
        <f>IF($B177="","",Premissas!$D$7*Mensal!$I177/Mensal!$I$6)</f>
        <v/>
      </c>
      <c r="W177" s="12" t="str">
        <f t="shared" si="26"/>
        <v/>
      </c>
      <c r="X177" s="28" t="str">
        <f>IF($B177="","",MAX($T$6:T177))</f>
        <v/>
      </c>
      <c r="Y177" s="12" t="str">
        <f t="shared" si="19"/>
        <v/>
      </c>
      <c r="Z177" s="1" t="str">
        <f t="shared" si="20"/>
        <v/>
      </c>
      <c r="AA177" s="30" t="e">
        <f t="shared" si="21"/>
        <v>#N/A</v>
      </c>
      <c r="AB177" s="30" t="e">
        <f t="shared" si="22"/>
        <v>#N/A</v>
      </c>
    </row>
    <row r="178" spans="2:28" x14ac:dyDescent="0.25">
      <c r="B178" s="25" t="str">
        <f>IF(Mensal!B178="","",Mensal!B178)</f>
        <v/>
      </c>
      <c r="C178" s="1" t="str">
        <f t="shared" si="18"/>
        <v/>
      </c>
      <c r="D178" s="28" t="str">
        <f>IF($B178="","",IF(Premissas!$D$10=0,0,E177*Mensal!C178/Mensal!C177))</f>
        <v/>
      </c>
      <c r="E178" s="28" t="str">
        <f>IF($B178="","",IF($Q178,$T178*Premissas!$D$10,D178))</f>
        <v/>
      </c>
      <c r="F178" s="28" t="str">
        <f>IF($B178="","",IF(Premissas!$D$11=0,0,G177*Mensal!D178/Mensal!D177))</f>
        <v/>
      </c>
      <c r="G178" s="28" t="str">
        <f>IF($B178="","",IF($Q178,$T178*Premissas!$D$11,F178))</f>
        <v/>
      </c>
      <c r="H178" s="28" t="str">
        <f>IF($B178="","",IF(Premissas!$D$12=0,0,I177*Mensal!E178/Mensal!E177))</f>
        <v/>
      </c>
      <c r="I178" s="28" t="str">
        <f>IF($B178="","",IF($Q178,$T178*Premissas!$D$12,H178))</f>
        <v/>
      </c>
      <c r="J178" s="28" t="str">
        <f>IF($B178="","",IF(Premissas!$D$13=0,0,K177*Mensal!F178/Mensal!F177))</f>
        <v/>
      </c>
      <c r="K178" s="28" t="str">
        <f>IF($B178="","",IF($Q178,$T178*Premissas!$D$13,J178))</f>
        <v/>
      </c>
      <c r="L178" s="28" t="str">
        <f>IF($B178="","",IF(Premissas!$D$14=0,0,M177*Mensal!G178/Mensal!G177))</f>
        <v/>
      </c>
      <c r="M178" s="28" t="str">
        <f>IF($B178="","",IF($Q178,$T178*Premissas!$D$14,L178))</f>
        <v/>
      </c>
      <c r="N178" s="28" t="str">
        <f>IF($B178="","",IF(Premissas!$D$15=0,0,O177*Mensal!H178/Mensal!H177))</f>
        <v/>
      </c>
      <c r="O178" s="28" t="str">
        <f>IF($B178="","",IF($Q178,$T178*Premissas!$D$15,N178))</f>
        <v/>
      </c>
      <c r="P178" s="28" t="str">
        <f t="shared" si="23"/>
        <v/>
      </c>
      <c r="Q178" s="14" t="str">
        <f>IF($B178="","",AND(Premissas!$E$19&gt;0,MOD($C178,MAX(Premissas!$E$19,1))=0))</f>
        <v/>
      </c>
      <c r="R178" s="28" t="str">
        <f>IF($B178="","",IF($Q178,ABS($P178*Premissas!$D$10-D178)+ABS($P178*Premissas!$D$11-F178)+ABS($P178*Premissas!$D$12-H178)+ABS($P178*Premissas!$D$13-J178)+ABS($P178*Premissas!$D$14-L178)+ABS($P178*Premissas!$D$15-N178),0))</f>
        <v/>
      </c>
      <c r="S178" s="29" t="str">
        <f>IF($B178="","",R178*Premissas!$D$20)</f>
        <v/>
      </c>
      <c r="T178" s="31" t="str">
        <f t="shared" si="24"/>
        <v/>
      </c>
      <c r="U178" s="12" t="str">
        <f t="shared" si="25"/>
        <v/>
      </c>
      <c r="V178" s="28" t="str">
        <f>IF($B178="","",Premissas!$D$7*Mensal!$I178/Mensal!$I$6)</f>
        <v/>
      </c>
      <c r="W178" s="12" t="str">
        <f t="shared" si="26"/>
        <v/>
      </c>
      <c r="X178" s="28" t="str">
        <f>IF($B178="","",MAX($T$6:T178))</f>
        <v/>
      </c>
      <c r="Y178" s="12" t="str">
        <f t="shared" si="19"/>
        <v/>
      </c>
      <c r="Z178" s="1" t="str">
        <f t="shared" si="20"/>
        <v/>
      </c>
      <c r="AA178" s="30" t="e">
        <f t="shared" si="21"/>
        <v>#N/A</v>
      </c>
      <c r="AB178" s="30" t="e">
        <f t="shared" si="22"/>
        <v>#N/A</v>
      </c>
    </row>
    <row r="179" spans="2:28" x14ac:dyDescent="0.25">
      <c r="B179" s="25" t="str">
        <f>IF(Mensal!B179="","",Mensal!B179)</f>
        <v/>
      </c>
      <c r="C179" s="1" t="str">
        <f t="shared" si="18"/>
        <v/>
      </c>
      <c r="D179" s="28" t="str">
        <f>IF($B179="","",IF(Premissas!$D$10=0,0,E178*Mensal!C179/Mensal!C178))</f>
        <v/>
      </c>
      <c r="E179" s="28" t="str">
        <f>IF($B179="","",IF($Q179,$T179*Premissas!$D$10,D179))</f>
        <v/>
      </c>
      <c r="F179" s="28" t="str">
        <f>IF($B179="","",IF(Premissas!$D$11=0,0,G178*Mensal!D179/Mensal!D178))</f>
        <v/>
      </c>
      <c r="G179" s="28" t="str">
        <f>IF($B179="","",IF($Q179,$T179*Premissas!$D$11,F179))</f>
        <v/>
      </c>
      <c r="H179" s="28" t="str">
        <f>IF($B179="","",IF(Premissas!$D$12=0,0,I178*Mensal!E179/Mensal!E178))</f>
        <v/>
      </c>
      <c r="I179" s="28" t="str">
        <f>IF($B179="","",IF($Q179,$T179*Premissas!$D$12,H179))</f>
        <v/>
      </c>
      <c r="J179" s="28" t="str">
        <f>IF($B179="","",IF(Premissas!$D$13=0,0,K178*Mensal!F179/Mensal!F178))</f>
        <v/>
      </c>
      <c r="K179" s="28" t="str">
        <f>IF($B179="","",IF($Q179,$T179*Premissas!$D$13,J179))</f>
        <v/>
      </c>
      <c r="L179" s="28" t="str">
        <f>IF($B179="","",IF(Premissas!$D$14=0,0,M178*Mensal!G179/Mensal!G178))</f>
        <v/>
      </c>
      <c r="M179" s="28" t="str">
        <f>IF($B179="","",IF($Q179,$T179*Premissas!$D$14,L179))</f>
        <v/>
      </c>
      <c r="N179" s="28" t="str">
        <f>IF($B179="","",IF(Premissas!$D$15=0,0,O178*Mensal!H179/Mensal!H178))</f>
        <v/>
      </c>
      <c r="O179" s="28" t="str">
        <f>IF($B179="","",IF($Q179,$T179*Premissas!$D$15,N179))</f>
        <v/>
      </c>
      <c r="P179" s="28" t="str">
        <f t="shared" si="23"/>
        <v/>
      </c>
      <c r="Q179" s="14" t="str">
        <f>IF($B179="","",AND(Premissas!$E$19&gt;0,MOD($C179,MAX(Premissas!$E$19,1))=0))</f>
        <v/>
      </c>
      <c r="R179" s="28" t="str">
        <f>IF($B179="","",IF($Q179,ABS($P179*Premissas!$D$10-D179)+ABS($P179*Premissas!$D$11-F179)+ABS($P179*Premissas!$D$12-H179)+ABS($P179*Premissas!$D$13-J179)+ABS($P179*Premissas!$D$14-L179)+ABS($P179*Premissas!$D$15-N179),0))</f>
        <v/>
      </c>
      <c r="S179" s="29" t="str">
        <f>IF($B179="","",R179*Premissas!$D$20)</f>
        <v/>
      </c>
      <c r="T179" s="31" t="str">
        <f t="shared" si="24"/>
        <v/>
      </c>
      <c r="U179" s="12" t="str">
        <f t="shared" si="25"/>
        <v/>
      </c>
      <c r="V179" s="28" t="str">
        <f>IF($B179="","",Premissas!$D$7*Mensal!$I179/Mensal!$I$6)</f>
        <v/>
      </c>
      <c r="W179" s="12" t="str">
        <f t="shared" si="26"/>
        <v/>
      </c>
      <c r="X179" s="28" t="str">
        <f>IF($B179="","",MAX($T$6:T179))</f>
        <v/>
      </c>
      <c r="Y179" s="12" t="str">
        <f t="shared" si="19"/>
        <v/>
      </c>
      <c r="Z179" s="1" t="str">
        <f t="shared" si="20"/>
        <v/>
      </c>
      <c r="AA179" s="30" t="e">
        <f t="shared" si="21"/>
        <v>#N/A</v>
      </c>
      <c r="AB179" s="30" t="e">
        <f t="shared" si="22"/>
        <v>#N/A</v>
      </c>
    </row>
    <row r="180" spans="2:28" x14ac:dyDescent="0.25">
      <c r="B180" s="25" t="str">
        <f>IF(Mensal!B180="","",Mensal!B180)</f>
        <v/>
      </c>
      <c r="C180" s="1" t="str">
        <f t="shared" si="18"/>
        <v/>
      </c>
      <c r="D180" s="28" t="str">
        <f>IF($B180="","",IF(Premissas!$D$10=0,0,E179*Mensal!C180/Mensal!C179))</f>
        <v/>
      </c>
      <c r="E180" s="28" t="str">
        <f>IF($B180="","",IF($Q180,$T180*Premissas!$D$10,D180))</f>
        <v/>
      </c>
      <c r="F180" s="28" t="str">
        <f>IF($B180="","",IF(Premissas!$D$11=0,0,G179*Mensal!D180/Mensal!D179))</f>
        <v/>
      </c>
      <c r="G180" s="28" t="str">
        <f>IF($B180="","",IF($Q180,$T180*Premissas!$D$11,F180))</f>
        <v/>
      </c>
      <c r="H180" s="28" t="str">
        <f>IF($B180="","",IF(Premissas!$D$12=0,0,I179*Mensal!E180/Mensal!E179))</f>
        <v/>
      </c>
      <c r="I180" s="28" t="str">
        <f>IF($B180="","",IF($Q180,$T180*Premissas!$D$12,H180))</f>
        <v/>
      </c>
      <c r="J180" s="28" t="str">
        <f>IF($B180="","",IF(Premissas!$D$13=0,0,K179*Mensal!F180/Mensal!F179))</f>
        <v/>
      </c>
      <c r="K180" s="28" t="str">
        <f>IF($B180="","",IF($Q180,$T180*Premissas!$D$13,J180))</f>
        <v/>
      </c>
      <c r="L180" s="28" t="str">
        <f>IF($B180="","",IF(Premissas!$D$14=0,0,M179*Mensal!G180/Mensal!G179))</f>
        <v/>
      </c>
      <c r="M180" s="28" t="str">
        <f>IF($B180="","",IF($Q180,$T180*Premissas!$D$14,L180))</f>
        <v/>
      </c>
      <c r="N180" s="28" t="str">
        <f>IF($B180="","",IF(Premissas!$D$15=0,0,O179*Mensal!H180/Mensal!H179))</f>
        <v/>
      </c>
      <c r="O180" s="28" t="str">
        <f>IF($B180="","",IF($Q180,$T180*Premissas!$D$15,N180))</f>
        <v/>
      </c>
      <c r="P180" s="28" t="str">
        <f t="shared" si="23"/>
        <v/>
      </c>
      <c r="Q180" s="14" t="str">
        <f>IF($B180="","",AND(Premissas!$E$19&gt;0,MOD($C180,MAX(Premissas!$E$19,1))=0))</f>
        <v/>
      </c>
      <c r="R180" s="28" t="str">
        <f>IF($B180="","",IF($Q180,ABS($P180*Premissas!$D$10-D180)+ABS($P180*Premissas!$D$11-F180)+ABS($P180*Premissas!$D$12-H180)+ABS($P180*Premissas!$D$13-J180)+ABS($P180*Premissas!$D$14-L180)+ABS($P180*Premissas!$D$15-N180),0))</f>
        <v/>
      </c>
      <c r="S180" s="29" t="str">
        <f>IF($B180="","",R180*Premissas!$D$20)</f>
        <v/>
      </c>
      <c r="T180" s="31" t="str">
        <f t="shared" si="24"/>
        <v/>
      </c>
      <c r="U180" s="12" t="str">
        <f t="shared" si="25"/>
        <v/>
      </c>
      <c r="V180" s="28" t="str">
        <f>IF($B180="","",Premissas!$D$7*Mensal!$I180/Mensal!$I$6)</f>
        <v/>
      </c>
      <c r="W180" s="12" t="str">
        <f t="shared" si="26"/>
        <v/>
      </c>
      <c r="X180" s="28" t="str">
        <f>IF($B180="","",MAX($T$6:T180))</f>
        <v/>
      </c>
      <c r="Y180" s="12" t="str">
        <f t="shared" si="19"/>
        <v/>
      </c>
      <c r="Z180" s="1" t="str">
        <f t="shared" si="20"/>
        <v/>
      </c>
      <c r="AA180" s="30" t="e">
        <f t="shared" si="21"/>
        <v>#N/A</v>
      </c>
      <c r="AB180" s="30" t="e">
        <f t="shared" si="22"/>
        <v>#N/A</v>
      </c>
    </row>
    <row r="181" spans="2:28" x14ac:dyDescent="0.25">
      <c r="B181" s="25" t="str">
        <f>IF(Mensal!B181="","",Mensal!B181)</f>
        <v/>
      </c>
      <c r="C181" s="1" t="str">
        <f t="shared" si="18"/>
        <v/>
      </c>
      <c r="D181" s="28" t="str">
        <f>IF($B181="","",IF(Premissas!$D$10=0,0,E180*Mensal!C181/Mensal!C180))</f>
        <v/>
      </c>
      <c r="E181" s="28" t="str">
        <f>IF($B181="","",IF($Q181,$T181*Premissas!$D$10,D181))</f>
        <v/>
      </c>
      <c r="F181" s="28" t="str">
        <f>IF($B181="","",IF(Premissas!$D$11=0,0,G180*Mensal!D181/Mensal!D180))</f>
        <v/>
      </c>
      <c r="G181" s="28" t="str">
        <f>IF($B181="","",IF($Q181,$T181*Premissas!$D$11,F181))</f>
        <v/>
      </c>
      <c r="H181" s="28" t="str">
        <f>IF($B181="","",IF(Premissas!$D$12=0,0,I180*Mensal!E181/Mensal!E180))</f>
        <v/>
      </c>
      <c r="I181" s="28" t="str">
        <f>IF($B181="","",IF($Q181,$T181*Premissas!$D$12,H181))</f>
        <v/>
      </c>
      <c r="J181" s="28" t="str">
        <f>IF($B181="","",IF(Premissas!$D$13=0,0,K180*Mensal!F181/Mensal!F180))</f>
        <v/>
      </c>
      <c r="K181" s="28" t="str">
        <f>IF($B181="","",IF($Q181,$T181*Premissas!$D$13,J181))</f>
        <v/>
      </c>
      <c r="L181" s="28" t="str">
        <f>IF($B181="","",IF(Premissas!$D$14=0,0,M180*Mensal!G181/Mensal!G180))</f>
        <v/>
      </c>
      <c r="M181" s="28" t="str">
        <f>IF($B181="","",IF($Q181,$T181*Premissas!$D$14,L181))</f>
        <v/>
      </c>
      <c r="N181" s="28" t="str">
        <f>IF($B181="","",IF(Premissas!$D$15=0,0,O180*Mensal!H181/Mensal!H180))</f>
        <v/>
      </c>
      <c r="O181" s="28" t="str">
        <f>IF($B181="","",IF($Q181,$T181*Premissas!$D$15,N181))</f>
        <v/>
      </c>
      <c r="P181" s="28" t="str">
        <f t="shared" si="23"/>
        <v/>
      </c>
      <c r="Q181" s="14" t="str">
        <f>IF($B181="","",AND(Premissas!$E$19&gt;0,MOD($C181,MAX(Premissas!$E$19,1))=0))</f>
        <v/>
      </c>
      <c r="R181" s="28" t="str">
        <f>IF($B181="","",IF($Q181,ABS($P181*Premissas!$D$10-D181)+ABS($P181*Premissas!$D$11-F181)+ABS($P181*Premissas!$D$12-H181)+ABS($P181*Premissas!$D$13-J181)+ABS($P181*Premissas!$D$14-L181)+ABS($P181*Premissas!$D$15-N181),0))</f>
        <v/>
      </c>
      <c r="S181" s="29" t="str">
        <f>IF($B181="","",R181*Premissas!$D$20)</f>
        <v/>
      </c>
      <c r="T181" s="31" t="str">
        <f t="shared" si="24"/>
        <v/>
      </c>
      <c r="U181" s="12" t="str">
        <f t="shared" si="25"/>
        <v/>
      </c>
      <c r="V181" s="28" t="str">
        <f>IF($B181="","",Premissas!$D$7*Mensal!$I181/Mensal!$I$6)</f>
        <v/>
      </c>
      <c r="W181" s="12" t="str">
        <f t="shared" si="26"/>
        <v/>
      </c>
      <c r="X181" s="28" t="str">
        <f>IF($B181="","",MAX($T$6:T181))</f>
        <v/>
      </c>
      <c r="Y181" s="12" t="str">
        <f t="shared" si="19"/>
        <v/>
      </c>
      <c r="Z181" s="1" t="str">
        <f t="shared" si="20"/>
        <v/>
      </c>
      <c r="AA181" s="30" t="e">
        <f t="shared" si="21"/>
        <v>#N/A</v>
      </c>
      <c r="AB181" s="30" t="e">
        <f t="shared" si="22"/>
        <v>#N/A</v>
      </c>
    </row>
    <row r="182" spans="2:28" x14ac:dyDescent="0.25">
      <c r="B182" s="25" t="str">
        <f>IF(Mensal!B182="","",Mensal!B182)</f>
        <v/>
      </c>
      <c r="C182" s="1" t="str">
        <f t="shared" si="18"/>
        <v/>
      </c>
      <c r="D182" s="28" t="str">
        <f>IF($B182="","",IF(Premissas!$D$10=0,0,E181*Mensal!C182/Mensal!C181))</f>
        <v/>
      </c>
      <c r="E182" s="28" t="str">
        <f>IF($B182="","",IF($Q182,$T182*Premissas!$D$10,D182))</f>
        <v/>
      </c>
      <c r="F182" s="28" t="str">
        <f>IF($B182="","",IF(Premissas!$D$11=0,0,G181*Mensal!D182/Mensal!D181))</f>
        <v/>
      </c>
      <c r="G182" s="28" t="str">
        <f>IF($B182="","",IF($Q182,$T182*Premissas!$D$11,F182))</f>
        <v/>
      </c>
      <c r="H182" s="28" t="str">
        <f>IF($B182="","",IF(Premissas!$D$12=0,0,I181*Mensal!E182/Mensal!E181))</f>
        <v/>
      </c>
      <c r="I182" s="28" t="str">
        <f>IF($B182="","",IF($Q182,$T182*Premissas!$D$12,H182))</f>
        <v/>
      </c>
      <c r="J182" s="28" t="str">
        <f>IF($B182="","",IF(Premissas!$D$13=0,0,K181*Mensal!F182/Mensal!F181))</f>
        <v/>
      </c>
      <c r="K182" s="28" t="str">
        <f>IF($B182="","",IF($Q182,$T182*Premissas!$D$13,J182))</f>
        <v/>
      </c>
      <c r="L182" s="28" t="str">
        <f>IF($B182="","",IF(Premissas!$D$14=0,0,M181*Mensal!G182/Mensal!G181))</f>
        <v/>
      </c>
      <c r="M182" s="28" t="str">
        <f>IF($B182="","",IF($Q182,$T182*Premissas!$D$14,L182))</f>
        <v/>
      </c>
      <c r="N182" s="28" t="str">
        <f>IF($B182="","",IF(Premissas!$D$15=0,0,O181*Mensal!H182/Mensal!H181))</f>
        <v/>
      </c>
      <c r="O182" s="28" t="str">
        <f>IF($B182="","",IF($Q182,$T182*Premissas!$D$15,N182))</f>
        <v/>
      </c>
      <c r="P182" s="28" t="str">
        <f t="shared" si="23"/>
        <v/>
      </c>
      <c r="Q182" s="14" t="str">
        <f>IF($B182="","",AND(Premissas!$E$19&gt;0,MOD($C182,MAX(Premissas!$E$19,1))=0))</f>
        <v/>
      </c>
      <c r="R182" s="28" t="str">
        <f>IF($B182="","",IF($Q182,ABS($P182*Premissas!$D$10-D182)+ABS($P182*Premissas!$D$11-F182)+ABS($P182*Premissas!$D$12-H182)+ABS($P182*Premissas!$D$13-J182)+ABS($P182*Premissas!$D$14-L182)+ABS($P182*Premissas!$D$15-N182),0))</f>
        <v/>
      </c>
      <c r="S182" s="29" t="str">
        <f>IF($B182="","",R182*Premissas!$D$20)</f>
        <v/>
      </c>
      <c r="T182" s="31" t="str">
        <f t="shared" si="24"/>
        <v/>
      </c>
      <c r="U182" s="12" t="str">
        <f t="shared" si="25"/>
        <v/>
      </c>
      <c r="V182" s="28" t="str">
        <f>IF($B182="","",Premissas!$D$7*Mensal!$I182/Mensal!$I$6)</f>
        <v/>
      </c>
      <c r="W182" s="12" t="str">
        <f t="shared" si="26"/>
        <v/>
      </c>
      <c r="X182" s="28" t="str">
        <f>IF($B182="","",MAX($T$6:T182))</f>
        <v/>
      </c>
      <c r="Y182" s="12" t="str">
        <f t="shared" si="19"/>
        <v/>
      </c>
      <c r="Z182" s="1" t="str">
        <f t="shared" si="20"/>
        <v/>
      </c>
      <c r="AA182" s="30" t="e">
        <f t="shared" si="21"/>
        <v>#N/A</v>
      </c>
      <c r="AB182" s="30" t="e">
        <f t="shared" si="22"/>
        <v>#N/A</v>
      </c>
    </row>
    <row r="183" spans="2:28" x14ac:dyDescent="0.25">
      <c r="B183" s="25" t="str">
        <f>IF(Mensal!B183="","",Mensal!B183)</f>
        <v/>
      </c>
      <c r="C183" s="1" t="str">
        <f t="shared" si="18"/>
        <v/>
      </c>
      <c r="D183" s="28" t="str">
        <f>IF($B183="","",IF(Premissas!$D$10=0,0,E182*Mensal!C183/Mensal!C182))</f>
        <v/>
      </c>
      <c r="E183" s="28" t="str">
        <f>IF($B183="","",IF($Q183,$T183*Premissas!$D$10,D183))</f>
        <v/>
      </c>
      <c r="F183" s="28" t="str">
        <f>IF($B183="","",IF(Premissas!$D$11=0,0,G182*Mensal!D183/Mensal!D182))</f>
        <v/>
      </c>
      <c r="G183" s="28" t="str">
        <f>IF($B183="","",IF($Q183,$T183*Premissas!$D$11,F183))</f>
        <v/>
      </c>
      <c r="H183" s="28" t="str">
        <f>IF($B183="","",IF(Premissas!$D$12=0,0,I182*Mensal!E183/Mensal!E182))</f>
        <v/>
      </c>
      <c r="I183" s="28" t="str">
        <f>IF($B183="","",IF($Q183,$T183*Premissas!$D$12,H183))</f>
        <v/>
      </c>
      <c r="J183" s="28" t="str">
        <f>IF($B183="","",IF(Premissas!$D$13=0,0,K182*Mensal!F183/Mensal!F182))</f>
        <v/>
      </c>
      <c r="K183" s="28" t="str">
        <f>IF($B183="","",IF($Q183,$T183*Premissas!$D$13,J183))</f>
        <v/>
      </c>
      <c r="L183" s="28" t="str">
        <f>IF($B183="","",IF(Premissas!$D$14=0,0,M182*Mensal!G183/Mensal!G182))</f>
        <v/>
      </c>
      <c r="M183" s="28" t="str">
        <f>IF($B183="","",IF($Q183,$T183*Premissas!$D$14,L183))</f>
        <v/>
      </c>
      <c r="N183" s="28" t="str">
        <f>IF($B183="","",IF(Premissas!$D$15=0,0,O182*Mensal!H183/Mensal!H182))</f>
        <v/>
      </c>
      <c r="O183" s="28" t="str">
        <f>IF($B183="","",IF($Q183,$T183*Premissas!$D$15,N183))</f>
        <v/>
      </c>
      <c r="P183" s="28" t="str">
        <f t="shared" si="23"/>
        <v/>
      </c>
      <c r="Q183" s="14" t="str">
        <f>IF($B183="","",AND(Premissas!$E$19&gt;0,MOD($C183,MAX(Premissas!$E$19,1))=0))</f>
        <v/>
      </c>
      <c r="R183" s="28" t="str">
        <f>IF($B183="","",IF($Q183,ABS($P183*Premissas!$D$10-D183)+ABS($P183*Premissas!$D$11-F183)+ABS($P183*Premissas!$D$12-H183)+ABS($P183*Premissas!$D$13-J183)+ABS($P183*Premissas!$D$14-L183)+ABS($P183*Premissas!$D$15-N183),0))</f>
        <v/>
      </c>
      <c r="S183" s="29" t="str">
        <f>IF($B183="","",R183*Premissas!$D$20)</f>
        <v/>
      </c>
      <c r="T183" s="31" t="str">
        <f t="shared" si="24"/>
        <v/>
      </c>
      <c r="U183" s="12" t="str">
        <f t="shared" si="25"/>
        <v/>
      </c>
      <c r="V183" s="28" t="str">
        <f>IF($B183="","",Premissas!$D$7*Mensal!$I183/Mensal!$I$6)</f>
        <v/>
      </c>
      <c r="W183" s="12" t="str">
        <f t="shared" si="26"/>
        <v/>
      </c>
      <c r="X183" s="28" t="str">
        <f>IF($B183="","",MAX($T$6:T183))</f>
        <v/>
      </c>
      <c r="Y183" s="12" t="str">
        <f t="shared" si="19"/>
        <v/>
      </c>
      <c r="Z183" s="1" t="str">
        <f t="shared" si="20"/>
        <v/>
      </c>
      <c r="AA183" s="30" t="e">
        <f t="shared" si="21"/>
        <v>#N/A</v>
      </c>
      <c r="AB183" s="30" t="e">
        <f t="shared" si="22"/>
        <v>#N/A</v>
      </c>
    </row>
    <row r="184" spans="2:28" x14ac:dyDescent="0.25">
      <c r="B184" s="25" t="str">
        <f>IF(Mensal!B184="","",Mensal!B184)</f>
        <v/>
      </c>
      <c r="C184" s="1" t="str">
        <f t="shared" si="18"/>
        <v/>
      </c>
      <c r="D184" s="28" t="str">
        <f>IF($B184="","",IF(Premissas!$D$10=0,0,E183*Mensal!C184/Mensal!C183))</f>
        <v/>
      </c>
      <c r="E184" s="28" t="str">
        <f>IF($B184="","",IF($Q184,$T184*Premissas!$D$10,D184))</f>
        <v/>
      </c>
      <c r="F184" s="28" t="str">
        <f>IF($B184="","",IF(Premissas!$D$11=0,0,G183*Mensal!D184/Mensal!D183))</f>
        <v/>
      </c>
      <c r="G184" s="28" t="str">
        <f>IF($B184="","",IF($Q184,$T184*Premissas!$D$11,F184))</f>
        <v/>
      </c>
      <c r="H184" s="28" t="str">
        <f>IF($B184="","",IF(Premissas!$D$12=0,0,I183*Mensal!E184/Mensal!E183))</f>
        <v/>
      </c>
      <c r="I184" s="28" t="str">
        <f>IF($B184="","",IF($Q184,$T184*Premissas!$D$12,H184))</f>
        <v/>
      </c>
      <c r="J184" s="28" t="str">
        <f>IF($B184="","",IF(Premissas!$D$13=0,0,K183*Mensal!F184/Mensal!F183))</f>
        <v/>
      </c>
      <c r="K184" s="28" t="str">
        <f>IF($B184="","",IF($Q184,$T184*Premissas!$D$13,J184))</f>
        <v/>
      </c>
      <c r="L184" s="28" t="str">
        <f>IF($B184="","",IF(Premissas!$D$14=0,0,M183*Mensal!G184/Mensal!G183))</f>
        <v/>
      </c>
      <c r="M184" s="28" t="str">
        <f>IF($B184="","",IF($Q184,$T184*Premissas!$D$14,L184))</f>
        <v/>
      </c>
      <c r="N184" s="28" t="str">
        <f>IF($B184="","",IF(Premissas!$D$15=0,0,O183*Mensal!H184/Mensal!H183))</f>
        <v/>
      </c>
      <c r="O184" s="28" t="str">
        <f>IF($B184="","",IF($Q184,$T184*Premissas!$D$15,N184))</f>
        <v/>
      </c>
      <c r="P184" s="28" t="str">
        <f t="shared" si="23"/>
        <v/>
      </c>
      <c r="Q184" s="14" t="str">
        <f>IF($B184="","",AND(Premissas!$E$19&gt;0,MOD($C184,MAX(Premissas!$E$19,1))=0))</f>
        <v/>
      </c>
      <c r="R184" s="28" t="str">
        <f>IF($B184="","",IF($Q184,ABS($P184*Premissas!$D$10-D184)+ABS($P184*Premissas!$D$11-F184)+ABS($P184*Premissas!$D$12-H184)+ABS($P184*Premissas!$D$13-J184)+ABS($P184*Premissas!$D$14-L184)+ABS($P184*Premissas!$D$15-N184),0))</f>
        <v/>
      </c>
      <c r="S184" s="29" t="str">
        <f>IF($B184="","",R184*Premissas!$D$20)</f>
        <v/>
      </c>
      <c r="T184" s="31" t="str">
        <f t="shared" si="24"/>
        <v/>
      </c>
      <c r="U184" s="12" t="str">
        <f t="shared" si="25"/>
        <v/>
      </c>
      <c r="V184" s="28" t="str">
        <f>IF($B184="","",Premissas!$D$7*Mensal!$I184/Mensal!$I$6)</f>
        <v/>
      </c>
      <c r="W184" s="12" t="str">
        <f t="shared" si="26"/>
        <v/>
      </c>
      <c r="X184" s="28" t="str">
        <f>IF($B184="","",MAX($T$6:T184))</f>
        <v/>
      </c>
      <c r="Y184" s="12" t="str">
        <f t="shared" si="19"/>
        <v/>
      </c>
      <c r="Z184" s="1" t="str">
        <f t="shared" si="20"/>
        <v/>
      </c>
      <c r="AA184" s="30" t="e">
        <f t="shared" si="21"/>
        <v>#N/A</v>
      </c>
      <c r="AB184" s="30" t="e">
        <f t="shared" si="22"/>
        <v>#N/A</v>
      </c>
    </row>
    <row r="185" spans="2:28" x14ac:dyDescent="0.25">
      <c r="B185" s="25" t="str">
        <f>IF(Mensal!B185="","",Mensal!B185)</f>
        <v/>
      </c>
      <c r="C185" s="1" t="str">
        <f t="shared" si="18"/>
        <v/>
      </c>
      <c r="D185" s="28" t="str">
        <f>IF($B185="","",IF(Premissas!$D$10=0,0,E184*Mensal!C185/Mensal!C184))</f>
        <v/>
      </c>
      <c r="E185" s="28" t="str">
        <f>IF($B185="","",IF($Q185,$T185*Premissas!$D$10,D185))</f>
        <v/>
      </c>
      <c r="F185" s="28" t="str">
        <f>IF($B185="","",IF(Premissas!$D$11=0,0,G184*Mensal!D185/Mensal!D184))</f>
        <v/>
      </c>
      <c r="G185" s="28" t="str">
        <f>IF($B185="","",IF($Q185,$T185*Premissas!$D$11,F185))</f>
        <v/>
      </c>
      <c r="H185" s="28" t="str">
        <f>IF($B185="","",IF(Premissas!$D$12=0,0,I184*Mensal!E185/Mensal!E184))</f>
        <v/>
      </c>
      <c r="I185" s="28" t="str">
        <f>IF($B185="","",IF($Q185,$T185*Premissas!$D$12,H185))</f>
        <v/>
      </c>
      <c r="J185" s="28" t="str">
        <f>IF($B185="","",IF(Premissas!$D$13=0,0,K184*Mensal!F185/Mensal!F184))</f>
        <v/>
      </c>
      <c r="K185" s="28" t="str">
        <f>IF($B185="","",IF($Q185,$T185*Premissas!$D$13,J185))</f>
        <v/>
      </c>
      <c r="L185" s="28" t="str">
        <f>IF($B185="","",IF(Premissas!$D$14=0,0,M184*Mensal!G185/Mensal!G184))</f>
        <v/>
      </c>
      <c r="M185" s="28" t="str">
        <f>IF($B185="","",IF($Q185,$T185*Premissas!$D$14,L185))</f>
        <v/>
      </c>
      <c r="N185" s="28" t="str">
        <f>IF($B185="","",IF(Premissas!$D$15=0,0,O184*Mensal!H185/Mensal!H184))</f>
        <v/>
      </c>
      <c r="O185" s="28" t="str">
        <f>IF($B185="","",IF($Q185,$T185*Premissas!$D$15,N185))</f>
        <v/>
      </c>
      <c r="P185" s="28" t="str">
        <f t="shared" si="23"/>
        <v/>
      </c>
      <c r="Q185" s="14" t="str">
        <f>IF($B185="","",AND(Premissas!$E$19&gt;0,MOD($C185,MAX(Premissas!$E$19,1))=0))</f>
        <v/>
      </c>
      <c r="R185" s="28" t="str">
        <f>IF($B185="","",IF($Q185,ABS($P185*Premissas!$D$10-D185)+ABS($P185*Premissas!$D$11-F185)+ABS($P185*Premissas!$D$12-H185)+ABS($P185*Premissas!$D$13-J185)+ABS($P185*Premissas!$D$14-L185)+ABS($P185*Premissas!$D$15-N185),0))</f>
        <v/>
      </c>
      <c r="S185" s="29" t="str">
        <f>IF($B185="","",R185*Premissas!$D$20)</f>
        <v/>
      </c>
      <c r="T185" s="31" t="str">
        <f t="shared" si="24"/>
        <v/>
      </c>
      <c r="U185" s="12" t="str">
        <f t="shared" si="25"/>
        <v/>
      </c>
      <c r="V185" s="28" t="str">
        <f>IF($B185="","",Premissas!$D$7*Mensal!$I185/Mensal!$I$6)</f>
        <v/>
      </c>
      <c r="W185" s="12" t="str">
        <f t="shared" si="26"/>
        <v/>
      </c>
      <c r="X185" s="28" t="str">
        <f>IF($B185="","",MAX($T$6:T185))</f>
        <v/>
      </c>
      <c r="Y185" s="12" t="str">
        <f t="shared" si="19"/>
        <v/>
      </c>
      <c r="Z185" s="1" t="str">
        <f t="shared" si="20"/>
        <v/>
      </c>
      <c r="AA185" s="30" t="e">
        <f t="shared" si="21"/>
        <v>#N/A</v>
      </c>
      <c r="AB185" s="30" t="e">
        <f t="shared" si="22"/>
        <v>#N/A</v>
      </c>
    </row>
    <row r="186" spans="2:28" x14ac:dyDescent="0.25">
      <c r="B186" s="25" t="str">
        <f>IF(Mensal!B186="","",Mensal!B186)</f>
        <v/>
      </c>
      <c r="C186" s="1" t="str">
        <f t="shared" si="18"/>
        <v/>
      </c>
      <c r="D186" s="28" t="str">
        <f>IF($B186="","",IF(Premissas!$D$10=0,0,E185*Mensal!C186/Mensal!C185))</f>
        <v/>
      </c>
      <c r="E186" s="28" t="str">
        <f>IF($B186="","",IF($Q186,$T186*Premissas!$D$10,D186))</f>
        <v/>
      </c>
      <c r="F186" s="28" t="str">
        <f>IF($B186="","",IF(Premissas!$D$11=0,0,G185*Mensal!D186/Mensal!D185))</f>
        <v/>
      </c>
      <c r="G186" s="28" t="str">
        <f>IF($B186="","",IF($Q186,$T186*Premissas!$D$11,F186))</f>
        <v/>
      </c>
      <c r="H186" s="28" t="str">
        <f>IF($B186="","",IF(Premissas!$D$12=0,0,I185*Mensal!E186/Mensal!E185))</f>
        <v/>
      </c>
      <c r="I186" s="28" t="str">
        <f>IF($B186="","",IF($Q186,$T186*Premissas!$D$12,H186))</f>
        <v/>
      </c>
      <c r="J186" s="28" t="str">
        <f>IF($B186="","",IF(Premissas!$D$13=0,0,K185*Mensal!F186/Mensal!F185))</f>
        <v/>
      </c>
      <c r="K186" s="28" t="str">
        <f>IF($B186="","",IF($Q186,$T186*Premissas!$D$13,J186))</f>
        <v/>
      </c>
      <c r="L186" s="28" t="str">
        <f>IF($B186="","",IF(Premissas!$D$14=0,0,M185*Mensal!G186/Mensal!G185))</f>
        <v/>
      </c>
      <c r="M186" s="28" t="str">
        <f>IF($B186="","",IF($Q186,$T186*Premissas!$D$14,L186))</f>
        <v/>
      </c>
      <c r="N186" s="28" t="str">
        <f>IF($B186="","",IF(Premissas!$D$15=0,0,O185*Mensal!H186/Mensal!H185))</f>
        <v/>
      </c>
      <c r="O186" s="28" t="str">
        <f>IF($B186="","",IF($Q186,$T186*Premissas!$D$15,N186))</f>
        <v/>
      </c>
      <c r="P186" s="28" t="str">
        <f t="shared" si="23"/>
        <v/>
      </c>
      <c r="Q186" s="14" t="str">
        <f>IF($B186="","",AND(Premissas!$E$19&gt;0,MOD($C186,MAX(Premissas!$E$19,1))=0))</f>
        <v/>
      </c>
      <c r="R186" s="28" t="str">
        <f>IF($B186="","",IF($Q186,ABS($P186*Premissas!$D$10-D186)+ABS($P186*Premissas!$D$11-F186)+ABS($P186*Premissas!$D$12-H186)+ABS($P186*Premissas!$D$13-J186)+ABS($P186*Premissas!$D$14-L186)+ABS($P186*Premissas!$D$15-N186),0))</f>
        <v/>
      </c>
      <c r="S186" s="29" t="str">
        <f>IF($B186="","",R186*Premissas!$D$20)</f>
        <v/>
      </c>
      <c r="T186" s="31" t="str">
        <f t="shared" si="24"/>
        <v/>
      </c>
      <c r="U186" s="12" t="str">
        <f t="shared" si="25"/>
        <v/>
      </c>
      <c r="V186" s="28" t="str">
        <f>IF($B186="","",Premissas!$D$7*Mensal!$I186/Mensal!$I$6)</f>
        <v/>
      </c>
      <c r="W186" s="12" t="str">
        <f t="shared" si="26"/>
        <v/>
      </c>
      <c r="X186" s="28" t="str">
        <f>IF($B186="","",MAX($T$6:T186))</f>
        <v/>
      </c>
      <c r="Y186" s="12" t="str">
        <f t="shared" si="19"/>
        <v/>
      </c>
      <c r="Z186" s="1" t="str">
        <f t="shared" si="20"/>
        <v/>
      </c>
      <c r="AA186" s="30" t="e">
        <f t="shared" si="21"/>
        <v>#N/A</v>
      </c>
      <c r="AB186" s="30" t="e">
        <f t="shared" si="22"/>
        <v>#N/A</v>
      </c>
    </row>
    <row r="187" spans="2:28" x14ac:dyDescent="0.25">
      <c r="B187" s="25" t="str">
        <f>IF(Mensal!B187="","",Mensal!B187)</f>
        <v/>
      </c>
      <c r="C187" s="1" t="str">
        <f t="shared" si="18"/>
        <v/>
      </c>
      <c r="D187" s="28" t="str">
        <f>IF($B187="","",IF(Premissas!$D$10=0,0,E186*Mensal!C187/Mensal!C186))</f>
        <v/>
      </c>
      <c r="E187" s="28" t="str">
        <f>IF($B187="","",IF($Q187,$T187*Premissas!$D$10,D187))</f>
        <v/>
      </c>
      <c r="F187" s="28" t="str">
        <f>IF($B187="","",IF(Premissas!$D$11=0,0,G186*Mensal!D187/Mensal!D186))</f>
        <v/>
      </c>
      <c r="G187" s="28" t="str">
        <f>IF($B187="","",IF($Q187,$T187*Premissas!$D$11,F187))</f>
        <v/>
      </c>
      <c r="H187" s="28" t="str">
        <f>IF($B187="","",IF(Premissas!$D$12=0,0,I186*Mensal!E187/Mensal!E186))</f>
        <v/>
      </c>
      <c r="I187" s="28" t="str">
        <f>IF($B187="","",IF($Q187,$T187*Premissas!$D$12,H187))</f>
        <v/>
      </c>
      <c r="J187" s="28" t="str">
        <f>IF($B187="","",IF(Premissas!$D$13=0,0,K186*Mensal!F187/Mensal!F186))</f>
        <v/>
      </c>
      <c r="K187" s="28" t="str">
        <f>IF($B187="","",IF($Q187,$T187*Premissas!$D$13,J187))</f>
        <v/>
      </c>
      <c r="L187" s="28" t="str">
        <f>IF($B187="","",IF(Premissas!$D$14=0,0,M186*Mensal!G187/Mensal!G186))</f>
        <v/>
      </c>
      <c r="M187" s="28" t="str">
        <f>IF($B187="","",IF($Q187,$T187*Premissas!$D$14,L187))</f>
        <v/>
      </c>
      <c r="N187" s="28" t="str">
        <f>IF($B187="","",IF(Premissas!$D$15=0,0,O186*Mensal!H187/Mensal!H186))</f>
        <v/>
      </c>
      <c r="O187" s="28" t="str">
        <f>IF($B187="","",IF($Q187,$T187*Premissas!$D$15,N187))</f>
        <v/>
      </c>
      <c r="P187" s="28" t="str">
        <f t="shared" si="23"/>
        <v/>
      </c>
      <c r="Q187" s="14" t="str">
        <f>IF($B187="","",AND(Premissas!$E$19&gt;0,MOD($C187,MAX(Premissas!$E$19,1))=0))</f>
        <v/>
      </c>
      <c r="R187" s="28" t="str">
        <f>IF($B187="","",IF($Q187,ABS($P187*Premissas!$D$10-D187)+ABS($P187*Premissas!$D$11-F187)+ABS($P187*Premissas!$D$12-H187)+ABS($P187*Premissas!$D$13-J187)+ABS($P187*Premissas!$D$14-L187)+ABS($P187*Premissas!$D$15-N187),0))</f>
        <v/>
      </c>
      <c r="S187" s="29" t="str">
        <f>IF($B187="","",R187*Premissas!$D$20)</f>
        <v/>
      </c>
      <c r="T187" s="31" t="str">
        <f t="shared" si="24"/>
        <v/>
      </c>
      <c r="U187" s="12" t="str">
        <f t="shared" si="25"/>
        <v/>
      </c>
      <c r="V187" s="28" t="str">
        <f>IF($B187="","",Premissas!$D$7*Mensal!$I187/Mensal!$I$6)</f>
        <v/>
      </c>
      <c r="W187" s="12" t="str">
        <f t="shared" si="26"/>
        <v/>
      </c>
      <c r="X187" s="28" t="str">
        <f>IF($B187="","",MAX($T$6:T187))</f>
        <v/>
      </c>
      <c r="Y187" s="12" t="str">
        <f t="shared" si="19"/>
        <v/>
      </c>
      <c r="Z187" s="1" t="str">
        <f t="shared" si="20"/>
        <v/>
      </c>
      <c r="AA187" s="30" t="e">
        <f t="shared" si="21"/>
        <v>#N/A</v>
      </c>
      <c r="AB187" s="30" t="e">
        <f t="shared" si="22"/>
        <v>#N/A</v>
      </c>
    </row>
    <row r="188" spans="2:28" x14ac:dyDescent="0.25">
      <c r="B188" s="25" t="str">
        <f>IF(Mensal!B188="","",Mensal!B188)</f>
        <v/>
      </c>
      <c r="C188" s="1" t="str">
        <f t="shared" si="18"/>
        <v/>
      </c>
      <c r="D188" s="28" t="str">
        <f>IF($B188="","",IF(Premissas!$D$10=0,0,E187*Mensal!C188/Mensal!C187))</f>
        <v/>
      </c>
      <c r="E188" s="28" t="str">
        <f>IF($B188="","",IF($Q188,$T188*Premissas!$D$10,D188))</f>
        <v/>
      </c>
      <c r="F188" s="28" t="str">
        <f>IF($B188="","",IF(Premissas!$D$11=0,0,G187*Mensal!D188/Mensal!D187))</f>
        <v/>
      </c>
      <c r="G188" s="28" t="str">
        <f>IF($B188="","",IF($Q188,$T188*Premissas!$D$11,F188))</f>
        <v/>
      </c>
      <c r="H188" s="28" t="str">
        <f>IF($B188="","",IF(Premissas!$D$12=0,0,I187*Mensal!E188/Mensal!E187))</f>
        <v/>
      </c>
      <c r="I188" s="28" t="str">
        <f>IF($B188="","",IF($Q188,$T188*Premissas!$D$12,H188))</f>
        <v/>
      </c>
      <c r="J188" s="28" t="str">
        <f>IF($B188="","",IF(Premissas!$D$13=0,0,K187*Mensal!F188/Mensal!F187))</f>
        <v/>
      </c>
      <c r="K188" s="28" t="str">
        <f>IF($B188="","",IF($Q188,$T188*Premissas!$D$13,J188))</f>
        <v/>
      </c>
      <c r="L188" s="28" t="str">
        <f>IF($B188="","",IF(Premissas!$D$14=0,0,M187*Mensal!G188/Mensal!G187))</f>
        <v/>
      </c>
      <c r="M188" s="28" t="str">
        <f>IF($B188="","",IF($Q188,$T188*Premissas!$D$14,L188))</f>
        <v/>
      </c>
      <c r="N188" s="28" t="str">
        <f>IF($B188="","",IF(Premissas!$D$15=0,0,O187*Mensal!H188/Mensal!H187))</f>
        <v/>
      </c>
      <c r="O188" s="28" t="str">
        <f>IF($B188="","",IF($Q188,$T188*Premissas!$D$15,N188))</f>
        <v/>
      </c>
      <c r="P188" s="28" t="str">
        <f t="shared" si="23"/>
        <v/>
      </c>
      <c r="Q188" s="14" t="str">
        <f>IF($B188="","",AND(Premissas!$E$19&gt;0,MOD($C188,MAX(Premissas!$E$19,1))=0))</f>
        <v/>
      </c>
      <c r="R188" s="28" t="str">
        <f>IF($B188="","",IF($Q188,ABS($P188*Premissas!$D$10-D188)+ABS($P188*Premissas!$D$11-F188)+ABS($P188*Premissas!$D$12-H188)+ABS($P188*Premissas!$D$13-J188)+ABS($P188*Premissas!$D$14-L188)+ABS($P188*Premissas!$D$15-N188),0))</f>
        <v/>
      </c>
      <c r="S188" s="29" t="str">
        <f>IF($B188="","",R188*Premissas!$D$20)</f>
        <v/>
      </c>
      <c r="T188" s="31" t="str">
        <f t="shared" si="24"/>
        <v/>
      </c>
      <c r="U188" s="12" t="str">
        <f t="shared" si="25"/>
        <v/>
      </c>
      <c r="V188" s="28" t="str">
        <f>IF($B188="","",Premissas!$D$7*Mensal!$I188/Mensal!$I$6)</f>
        <v/>
      </c>
      <c r="W188" s="12" t="str">
        <f t="shared" si="26"/>
        <v/>
      </c>
      <c r="X188" s="28" t="str">
        <f>IF($B188="","",MAX($T$6:T188))</f>
        <v/>
      </c>
      <c r="Y188" s="12" t="str">
        <f t="shared" si="19"/>
        <v/>
      </c>
      <c r="Z188" s="1" t="str">
        <f t="shared" si="20"/>
        <v/>
      </c>
      <c r="AA188" s="30" t="e">
        <f t="shared" si="21"/>
        <v>#N/A</v>
      </c>
      <c r="AB188" s="30" t="e">
        <f t="shared" si="22"/>
        <v>#N/A</v>
      </c>
    </row>
    <row r="189" spans="2:28" x14ac:dyDescent="0.25">
      <c r="B189" s="25" t="str">
        <f>IF(Mensal!B189="","",Mensal!B189)</f>
        <v/>
      </c>
      <c r="C189" s="1" t="str">
        <f t="shared" si="18"/>
        <v/>
      </c>
      <c r="D189" s="28" t="str">
        <f>IF($B189="","",IF(Premissas!$D$10=0,0,E188*Mensal!C189/Mensal!C188))</f>
        <v/>
      </c>
      <c r="E189" s="28" t="str">
        <f>IF($B189="","",IF($Q189,$T189*Premissas!$D$10,D189))</f>
        <v/>
      </c>
      <c r="F189" s="28" t="str">
        <f>IF($B189="","",IF(Premissas!$D$11=0,0,G188*Mensal!D189/Mensal!D188))</f>
        <v/>
      </c>
      <c r="G189" s="28" t="str">
        <f>IF($B189="","",IF($Q189,$T189*Premissas!$D$11,F189))</f>
        <v/>
      </c>
      <c r="H189" s="28" t="str">
        <f>IF($B189="","",IF(Premissas!$D$12=0,0,I188*Mensal!E189/Mensal!E188))</f>
        <v/>
      </c>
      <c r="I189" s="28" t="str">
        <f>IF($B189="","",IF($Q189,$T189*Premissas!$D$12,H189))</f>
        <v/>
      </c>
      <c r="J189" s="28" t="str">
        <f>IF($B189="","",IF(Premissas!$D$13=0,0,K188*Mensal!F189/Mensal!F188))</f>
        <v/>
      </c>
      <c r="K189" s="28" t="str">
        <f>IF($B189="","",IF($Q189,$T189*Premissas!$D$13,J189))</f>
        <v/>
      </c>
      <c r="L189" s="28" t="str">
        <f>IF($B189="","",IF(Premissas!$D$14=0,0,M188*Mensal!G189/Mensal!G188))</f>
        <v/>
      </c>
      <c r="M189" s="28" t="str">
        <f>IF($B189="","",IF($Q189,$T189*Premissas!$D$14,L189))</f>
        <v/>
      </c>
      <c r="N189" s="28" t="str">
        <f>IF($B189="","",IF(Premissas!$D$15=0,0,O188*Mensal!H189/Mensal!H188))</f>
        <v/>
      </c>
      <c r="O189" s="28" t="str">
        <f>IF($B189="","",IF($Q189,$T189*Premissas!$D$15,N189))</f>
        <v/>
      </c>
      <c r="P189" s="28" t="str">
        <f t="shared" si="23"/>
        <v/>
      </c>
      <c r="Q189" s="14" t="str">
        <f>IF($B189="","",AND(Premissas!$E$19&gt;0,MOD($C189,MAX(Premissas!$E$19,1))=0))</f>
        <v/>
      </c>
      <c r="R189" s="28" t="str">
        <f>IF($B189="","",IF($Q189,ABS($P189*Premissas!$D$10-D189)+ABS($P189*Premissas!$D$11-F189)+ABS($P189*Premissas!$D$12-H189)+ABS($P189*Premissas!$D$13-J189)+ABS($P189*Premissas!$D$14-L189)+ABS($P189*Premissas!$D$15-N189),0))</f>
        <v/>
      </c>
      <c r="S189" s="29" t="str">
        <f>IF($B189="","",R189*Premissas!$D$20)</f>
        <v/>
      </c>
      <c r="T189" s="31" t="str">
        <f t="shared" si="24"/>
        <v/>
      </c>
      <c r="U189" s="12" t="str">
        <f t="shared" si="25"/>
        <v/>
      </c>
      <c r="V189" s="28" t="str">
        <f>IF($B189="","",Premissas!$D$7*Mensal!$I189/Mensal!$I$6)</f>
        <v/>
      </c>
      <c r="W189" s="12" t="str">
        <f t="shared" si="26"/>
        <v/>
      </c>
      <c r="X189" s="28" t="str">
        <f>IF($B189="","",MAX($T$6:T189))</f>
        <v/>
      </c>
      <c r="Y189" s="12" t="str">
        <f t="shared" si="19"/>
        <v/>
      </c>
      <c r="Z189" s="1" t="str">
        <f t="shared" si="20"/>
        <v/>
      </c>
      <c r="AA189" s="30" t="e">
        <f t="shared" si="21"/>
        <v>#N/A</v>
      </c>
      <c r="AB189" s="30" t="e">
        <f t="shared" si="22"/>
        <v>#N/A</v>
      </c>
    </row>
    <row r="190" spans="2:28" x14ac:dyDescent="0.25">
      <c r="B190" s="25" t="str">
        <f>IF(Mensal!B190="","",Mensal!B190)</f>
        <v/>
      </c>
      <c r="C190" s="1" t="str">
        <f t="shared" si="18"/>
        <v/>
      </c>
      <c r="D190" s="28" t="str">
        <f>IF($B190="","",IF(Premissas!$D$10=0,0,E189*Mensal!C190/Mensal!C189))</f>
        <v/>
      </c>
      <c r="E190" s="28" t="str">
        <f>IF($B190="","",IF($Q190,$T190*Premissas!$D$10,D190))</f>
        <v/>
      </c>
      <c r="F190" s="28" t="str">
        <f>IF($B190="","",IF(Premissas!$D$11=0,0,G189*Mensal!D190/Mensal!D189))</f>
        <v/>
      </c>
      <c r="G190" s="28" t="str">
        <f>IF($B190="","",IF($Q190,$T190*Premissas!$D$11,F190))</f>
        <v/>
      </c>
      <c r="H190" s="28" t="str">
        <f>IF($B190="","",IF(Premissas!$D$12=0,0,I189*Mensal!E190/Mensal!E189))</f>
        <v/>
      </c>
      <c r="I190" s="28" t="str">
        <f>IF($B190="","",IF($Q190,$T190*Premissas!$D$12,H190))</f>
        <v/>
      </c>
      <c r="J190" s="28" t="str">
        <f>IF($B190="","",IF(Premissas!$D$13=0,0,K189*Mensal!F190/Mensal!F189))</f>
        <v/>
      </c>
      <c r="K190" s="28" t="str">
        <f>IF($B190="","",IF($Q190,$T190*Premissas!$D$13,J190))</f>
        <v/>
      </c>
      <c r="L190" s="28" t="str">
        <f>IF($B190="","",IF(Premissas!$D$14=0,0,M189*Mensal!G190/Mensal!G189))</f>
        <v/>
      </c>
      <c r="M190" s="28" t="str">
        <f>IF($B190="","",IF($Q190,$T190*Premissas!$D$14,L190))</f>
        <v/>
      </c>
      <c r="N190" s="28" t="str">
        <f>IF($B190="","",IF(Premissas!$D$15=0,0,O189*Mensal!H190/Mensal!H189))</f>
        <v/>
      </c>
      <c r="O190" s="28" t="str">
        <f>IF($B190="","",IF($Q190,$T190*Premissas!$D$15,N190))</f>
        <v/>
      </c>
      <c r="P190" s="28" t="str">
        <f t="shared" si="23"/>
        <v/>
      </c>
      <c r="Q190" s="14" t="str">
        <f>IF($B190="","",AND(Premissas!$E$19&gt;0,MOD($C190,MAX(Premissas!$E$19,1))=0))</f>
        <v/>
      </c>
      <c r="R190" s="28" t="str">
        <f>IF($B190="","",IF($Q190,ABS($P190*Premissas!$D$10-D190)+ABS($P190*Premissas!$D$11-F190)+ABS($P190*Premissas!$D$12-H190)+ABS($P190*Premissas!$D$13-J190)+ABS($P190*Premissas!$D$14-L190)+ABS($P190*Premissas!$D$15-N190),0))</f>
        <v/>
      </c>
      <c r="S190" s="29" t="str">
        <f>IF($B190="","",R190*Premissas!$D$20)</f>
        <v/>
      </c>
      <c r="T190" s="31" t="str">
        <f t="shared" si="24"/>
        <v/>
      </c>
      <c r="U190" s="12" t="str">
        <f t="shared" si="25"/>
        <v/>
      </c>
      <c r="V190" s="28" t="str">
        <f>IF($B190="","",Premissas!$D$7*Mensal!$I190/Mensal!$I$6)</f>
        <v/>
      </c>
      <c r="W190" s="12" t="str">
        <f t="shared" si="26"/>
        <v/>
      </c>
      <c r="X190" s="28" t="str">
        <f>IF($B190="","",MAX($T$6:T190))</f>
        <v/>
      </c>
      <c r="Y190" s="12" t="str">
        <f t="shared" si="19"/>
        <v/>
      </c>
      <c r="Z190" s="1" t="str">
        <f t="shared" si="20"/>
        <v/>
      </c>
      <c r="AA190" s="30" t="e">
        <f t="shared" si="21"/>
        <v>#N/A</v>
      </c>
      <c r="AB190" s="30" t="e">
        <f t="shared" si="22"/>
        <v>#N/A</v>
      </c>
    </row>
    <row r="191" spans="2:28" x14ac:dyDescent="0.25">
      <c r="B191" s="25" t="str">
        <f>IF(Mensal!B191="","",Mensal!B191)</f>
        <v/>
      </c>
      <c r="C191" s="1" t="str">
        <f t="shared" si="18"/>
        <v/>
      </c>
      <c r="D191" s="28" t="str">
        <f>IF($B191="","",IF(Premissas!$D$10=0,0,E190*Mensal!C191/Mensal!C190))</f>
        <v/>
      </c>
      <c r="E191" s="28" t="str">
        <f>IF($B191="","",IF($Q191,$T191*Premissas!$D$10,D191))</f>
        <v/>
      </c>
      <c r="F191" s="28" t="str">
        <f>IF($B191="","",IF(Premissas!$D$11=0,0,G190*Mensal!D191/Mensal!D190))</f>
        <v/>
      </c>
      <c r="G191" s="28" t="str">
        <f>IF($B191="","",IF($Q191,$T191*Premissas!$D$11,F191))</f>
        <v/>
      </c>
      <c r="H191" s="28" t="str">
        <f>IF($B191="","",IF(Premissas!$D$12=0,0,I190*Mensal!E191/Mensal!E190))</f>
        <v/>
      </c>
      <c r="I191" s="28" t="str">
        <f>IF($B191="","",IF($Q191,$T191*Premissas!$D$12,H191))</f>
        <v/>
      </c>
      <c r="J191" s="28" t="str">
        <f>IF($B191="","",IF(Premissas!$D$13=0,0,K190*Mensal!F191/Mensal!F190))</f>
        <v/>
      </c>
      <c r="K191" s="28" t="str">
        <f>IF($B191="","",IF($Q191,$T191*Premissas!$D$13,J191))</f>
        <v/>
      </c>
      <c r="L191" s="28" t="str">
        <f>IF($B191="","",IF(Premissas!$D$14=0,0,M190*Mensal!G191/Mensal!G190))</f>
        <v/>
      </c>
      <c r="M191" s="28" t="str">
        <f>IF($B191="","",IF($Q191,$T191*Premissas!$D$14,L191))</f>
        <v/>
      </c>
      <c r="N191" s="28" t="str">
        <f>IF($B191="","",IF(Premissas!$D$15=0,0,O190*Mensal!H191/Mensal!H190))</f>
        <v/>
      </c>
      <c r="O191" s="28" t="str">
        <f>IF($B191="","",IF($Q191,$T191*Premissas!$D$15,N191))</f>
        <v/>
      </c>
      <c r="P191" s="28" t="str">
        <f t="shared" si="23"/>
        <v/>
      </c>
      <c r="Q191" s="14" t="str">
        <f>IF($B191="","",AND(Premissas!$E$19&gt;0,MOD($C191,MAX(Premissas!$E$19,1))=0))</f>
        <v/>
      </c>
      <c r="R191" s="28" t="str">
        <f>IF($B191="","",IF($Q191,ABS($P191*Premissas!$D$10-D191)+ABS($P191*Premissas!$D$11-F191)+ABS($P191*Premissas!$D$12-H191)+ABS($P191*Premissas!$D$13-J191)+ABS($P191*Premissas!$D$14-L191)+ABS($P191*Premissas!$D$15-N191),0))</f>
        <v/>
      </c>
      <c r="S191" s="29" t="str">
        <f>IF($B191="","",R191*Premissas!$D$20)</f>
        <v/>
      </c>
      <c r="T191" s="31" t="str">
        <f t="shared" si="24"/>
        <v/>
      </c>
      <c r="U191" s="12" t="str">
        <f t="shared" si="25"/>
        <v/>
      </c>
      <c r="V191" s="28" t="str">
        <f>IF($B191="","",Premissas!$D$7*Mensal!$I191/Mensal!$I$6)</f>
        <v/>
      </c>
      <c r="W191" s="12" t="str">
        <f t="shared" si="26"/>
        <v/>
      </c>
      <c r="X191" s="28" t="str">
        <f>IF($B191="","",MAX($T$6:T191))</f>
        <v/>
      </c>
      <c r="Y191" s="12" t="str">
        <f t="shared" si="19"/>
        <v/>
      </c>
      <c r="Z191" s="1" t="str">
        <f t="shared" si="20"/>
        <v/>
      </c>
      <c r="AA191" s="30" t="e">
        <f t="shared" si="21"/>
        <v>#N/A</v>
      </c>
      <c r="AB191" s="30" t="e">
        <f t="shared" si="22"/>
        <v>#N/A</v>
      </c>
    </row>
    <row r="192" spans="2:28" x14ac:dyDescent="0.25">
      <c r="B192" s="25" t="str">
        <f>IF(Mensal!B192="","",Mensal!B192)</f>
        <v/>
      </c>
      <c r="C192" s="1" t="str">
        <f t="shared" si="18"/>
        <v/>
      </c>
      <c r="D192" s="28" t="str">
        <f>IF($B192="","",IF(Premissas!$D$10=0,0,E191*Mensal!C192/Mensal!C191))</f>
        <v/>
      </c>
      <c r="E192" s="28" t="str">
        <f>IF($B192="","",IF($Q192,$T192*Premissas!$D$10,D192))</f>
        <v/>
      </c>
      <c r="F192" s="28" t="str">
        <f>IF($B192="","",IF(Premissas!$D$11=0,0,G191*Mensal!D192/Mensal!D191))</f>
        <v/>
      </c>
      <c r="G192" s="28" t="str">
        <f>IF($B192="","",IF($Q192,$T192*Premissas!$D$11,F192))</f>
        <v/>
      </c>
      <c r="H192" s="28" t="str">
        <f>IF($B192="","",IF(Premissas!$D$12=0,0,I191*Mensal!E192/Mensal!E191))</f>
        <v/>
      </c>
      <c r="I192" s="28" t="str">
        <f>IF($B192="","",IF($Q192,$T192*Premissas!$D$12,H192))</f>
        <v/>
      </c>
      <c r="J192" s="28" t="str">
        <f>IF($B192="","",IF(Premissas!$D$13=0,0,K191*Mensal!F192/Mensal!F191))</f>
        <v/>
      </c>
      <c r="K192" s="28" t="str">
        <f>IF($B192="","",IF($Q192,$T192*Premissas!$D$13,J192))</f>
        <v/>
      </c>
      <c r="L192" s="28" t="str">
        <f>IF($B192="","",IF(Premissas!$D$14=0,0,M191*Mensal!G192/Mensal!G191))</f>
        <v/>
      </c>
      <c r="M192" s="28" t="str">
        <f>IF($B192="","",IF($Q192,$T192*Premissas!$D$14,L192))</f>
        <v/>
      </c>
      <c r="N192" s="28" t="str">
        <f>IF($B192="","",IF(Premissas!$D$15=0,0,O191*Mensal!H192/Mensal!H191))</f>
        <v/>
      </c>
      <c r="O192" s="28" t="str">
        <f>IF($B192="","",IF($Q192,$T192*Premissas!$D$15,N192))</f>
        <v/>
      </c>
      <c r="P192" s="28" t="str">
        <f t="shared" si="23"/>
        <v/>
      </c>
      <c r="Q192" s="14" t="str">
        <f>IF($B192="","",AND(Premissas!$E$19&gt;0,MOD($C192,MAX(Premissas!$E$19,1))=0))</f>
        <v/>
      </c>
      <c r="R192" s="28" t="str">
        <f>IF($B192="","",IF($Q192,ABS($P192*Premissas!$D$10-D192)+ABS($P192*Premissas!$D$11-F192)+ABS($P192*Premissas!$D$12-H192)+ABS($P192*Premissas!$D$13-J192)+ABS($P192*Premissas!$D$14-L192)+ABS($P192*Premissas!$D$15-N192),0))</f>
        <v/>
      </c>
      <c r="S192" s="29" t="str">
        <f>IF($B192="","",R192*Premissas!$D$20)</f>
        <v/>
      </c>
      <c r="T192" s="31" t="str">
        <f t="shared" si="24"/>
        <v/>
      </c>
      <c r="U192" s="12" t="str">
        <f t="shared" si="25"/>
        <v/>
      </c>
      <c r="V192" s="28" t="str">
        <f>IF($B192="","",Premissas!$D$7*Mensal!$I192/Mensal!$I$6)</f>
        <v/>
      </c>
      <c r="W192" s="12" t="str">
        <f t="shared" si="26"/>
        <v/>
      </c>
      <c r="X192" s="28" t="str">
        <f>IF($B192="","",MAX($T$6:T192))</f>
        <v/>
      </c>
      <c r="Y192" s="12" t="str">
        <f t="shared" si="19"/>
        <v/>
      </c>
      <c r="Z192" s="1" t="str">
        <f t="shared" si="20"/>
        <v/>
      </c>
      <c r="AA192" s="30" t="e">
        <f t="shared" si="21"/>
        <v>#N/A</v>
      </c>
      <c r="AB192" s="30" t="e">
        <f t="shared" si="22"/>
        <v>#N/A</v>
      </c>
    </row>
    <row r="193" spans="2:28" x14ac:dyDescent="0.25">
      <c r="B193" s="25" t="str">
        <f>IF(Mensal!B193="","",Mensal!B193)</f>
        <v/>
      </c>
      <c r="C193" s="1" t="str">
        <f t="shared" si="18"/>
        <v/>
      </c>
      <c r="D193" s="28" t="str">
        <f>IF($B193="","",IF(Premissas!$D$10=0,0,E192*Mensal!C193/Mensal!C192))</f>
        <v/>
      </c>
      <c r="E193" s="28" t="str">
        <f>IF($B193="","",IF($Q193,$T193*Premissas!$D$10,D193))</f>
        <v/>
      </c>
      <c r="F193" s="28" t="str">
        <f>IF($B193="","",IF(Premissas!$D$11=0,0,G192*Mensal!D193/Mensal!D192))</f>
        <v/>
      </c>
      <c r="G193" s="28" t="str">
        <f>IF($B193="","",IF($Q193,$T193*Premissas!$D$11,F193))</f>
        <v/>
      </c>
      <c r="H193" s="28" t="str">
        <f>IF($B193="","",IF(Premissas!$D$12=0,0,I192*Mensal!E193/Mensal!E192))</f>
        <v/>
      </c>
      <c r="I193" s="28" t="str">
        <f>IF($B193="","",IF($Q193,$T193*Premissas!$D$12,H193))</f>
        <v/>
      </c>
      <c r="J193" s="28" t="str">
        <f>IF($B193="","",IF(Premissas!$D$13=0,0,K192*Mensal!F193/Mensal!F192))</f>
        <v/>
      </c>
      <c r="K193" s="28" t="str">
        <f>IF($B193="","",IF($Q193,$T193*Premissas!$D$13,J193))</f>
        <v/>
      </c>
      <c r="L193" s="28" t="str">
        <f>IF($B193="","",IF(Premissas!$D$14=0,0,M192*Mensal!G193/Mensal!G192))</f>
        <v/>
      </c>
      <c r="M193" s="28" t="str">
        <f>IF($B193="","",IF($Q193,$T193*Premissas!$D$14,L193))</f>
        <v/>
      </c>
      <c r="N193" s="28" t="str">
        <f>IF($B193="","",IF(Premissas!$D$15=0,0,O192*Mensal!H193/Mensal!H192))</f>
        <v/>
      </c>
      <c r="O193" s="28" t="str">
        <f>IF($B193="","",IF($Q193,$T193*Premissas!$D$15,N193))</f>
        <v/>
      </c>
      <c r="P193" s="28" t="str">
        <f t="shared" si="23"/>
        <v/>
      </c>
      <c r="Q193" s="14" t="str">
        <f>IF($B193="","",AND(Premissas!$E$19&gt;0,MOD($C193,MAX(Premissas!$E$19,1))=0))</f>
        <v/>
      </c>
      <c r="R193" s="28" t="str">
        <f>IF($B193="","",IF($Q193,ABS($P193*Premissas!$D$10-D193)+ABS($P193*Premissas!$D$11-F193)+ABS($P193*Premissas!$D$12-H193)+ABS($P193*Premissas!$D$13-J193)+ABS($P193*Premissas!$D$14-L193)+ABS($P193*Premissas!$D$15-N193),0))</f>
        <v/>
      </c>
      <c r="S193" s="29" t="str">
        <f>IF($B193="","",R193*Premissas!$D$20)</f>
        <v/>
      </c>
      <c r="T193" s="31" t="str">
        <f t="shared" si="24"/>
        <v/>
      </c>
      <c r="U193" s="12" t="str">
        <f t="shared" si="25"/>
        <v/>
      </c>
      <c r="V193" s="28" t="str">
        <f>IF($B193="","",Premissas!$D$7*Mensal!$I193/Mensal!$I$6)</f>
        <v/>
      </c>
      <c r="W193" s="12" t="str">
        <f t="shared" si="26"/>
        <v/>
      </c>
      <c r="X193" s="28" t="str">
        <f>IF($B193="","",MAX($T$6:T193))</f>
        <v/>
      </c>
      <c r="Y193" s="12" t="str">
        <f t="shared" si="19"/>
        <v/>
      </c>
      <c r="Z193" s="1" t="str">
        <f t="shared" si="20"/>
        <v/>
      </c>
      <c r="AA193" s="30" t="e">
        <f t="shared" si="21"/>
        <v>#N/A</v>
      </c>
      <c r="AB193" s="30" t="e">
        <f t="shared" si="22"/>
        <v>#N/A</v>
      </c>
    </row>
    <row r="194" spans="2:28" x14ac:dyDescent="0.25">
      <c r="B194" s="25" t="str">
        <f>IF(Mensal!B194="","",Mensal!B194)</f>
        <v/>
      </c>
      <c r="C194" s="1" t="str">
        <f t="shared" si="18"/>
        <v/>
      </c>
      <c r="D194" s="28" t="str">
        <f>IF($B194="","",IF(Premissas!$D$10=0,0,E193*Mensal!C194/Mensal!C193))</f>
        <v/>
      </c>
      <c r="E194" s="28" t="str">
        <f>IF($B194="","",IF($Q194,$T194*Premissas!$D$10,D194))</f>
        <v/>
      </c>
      <c r="F194" s="28" t="str">
        <f>IF($B194="","",IF(Premissas!$D$11=0,0,G193*Mensal!D194/Mensal!D193))</f>
        <v/>
      </c>
      <c r="G194" s="28" t="str">
        <f>IF($B194="","",IF($Q194,$T194*Premissas!$D$11,F194))</f>
        <v/>
      </c>
      <c r="H194" s="28" t="str">
        <f>IF($B194="","",IF(Premissas!$D$12=0,0,I193*Mensal!E194/Mensal!E193))</f>
        <v/>
      </c>
      <c r="I194" s="28" t="str">
        <f>IF($B194="","",IF($Q194,$T194*Premissas!$D$12,H194))</f>
        <v/>
      </c>
      <c r="J194" s="28" t="str">
        <f>IF($B194="","",IF(Premissas!$D$13=0,0,K193*Mensal!F194/Mensal!F193))</f>
        <v/>
      </c>
      <c r="K194" s="28" t="str">
        <f>IF($B194="","",IF($Q194,$T194*Premissas!$D$13,J194))</f>
        <v/>
      </c>
      <c r="L194" s="28" t="str">
        <f>IF($B194="","",IF(Premissas!$D$14=0,0,M193*Mensal!G194/Mensal!G193))</f>
        <v/>
      </c>
      <c r="M194" s="28" t="str">
        <f>IF($B194="","",IF($Q194,$T194*Premissas!$D$14,L194))</f>
        <v/>
      </c>
      <c r="N194" s="28" t="str">
        <f>IF($B194="","",IF(Premissas!$D$15=0,0,O193*Mensal!H194/Mensal!H193))</f>
        <v/>
      </c>
      <c r="O194" s="28" t="str">
        <f>IF($B194="","",IF($Q194,$T194*Premissas!$D$15,N194))</f>
        <v/>
      </c>
      <c r="P194" s="28" t="str">
        <f t="shared" si="23"/>
        <v/>
      </c>
      <c r="Q194" s="14" t="str">
        <f>IF($B194="","",AND(Premissas!$E$19&gt;0,MOD($C194,MAX(Premissas!$E$19,1))=0))</f>
        <v/>
      </c>
      <c r="R194" s="28" t="str">
        <f>IF($B194="","",IF($Q194,ABS($P194*Premissas!$D$10-D194)+ABS($P194*Premissas!$D$11-F194)+ABS($P194*Premissas!$D$12-H194)+ABS($P194*Premissas!$D$13-J194)+ABS($P194*Premissas!$D$14-L194)+ABS($P194*Premissas!$D$15-N194),0))</f>
        <v/>
      </c>
      <c r="S194" s="29" t="str">
        <f>IF($B194="","",R194*Premissas!$D$20)</f>
        <v/>
      </c>
      <c r="T194" s="31" t="str">
        <f t="shared" si="24"/>
        <v/>
      </c>
      <c r="U194" s="12" t="str">
        <f t="shared" si="25"/>
        <v/>
      </c>
      <c r="V194" s="28" t="str">
        <f>IF($B194="","",Premissas!$D$7*Mensal!$I194/Mensal!$I$6)</f>
        <v/>
      </c>
      <c r="W194" s="12" t="str">
        <f t="shared" si="26"/>
        <v/>
      </c>
      <c r="X194" s="28" t="str">
        <f>IF($B194="","",MAX($T$6:T194))</f>
        <v/>
      </c>
      <c r="Y194" s="12" t="str">
        <f t="shared" si="19"/>
        <v/>
      </c>
      <c r="Z194" s="1" t="str">
        <f t="shared" si="20"/>
        <v/>
      </c>
      <c r="AA194" s="30" t="e">
        <f t="shared" si="21"/>
        <v>#N/A</v>
      </c>
      <c r="AB194" s="30" t="e">
        <f t="shared" si="22"/>
        <v>#N/A</v>
      </c>
    </row>
    <row r="195" spans="2:28" x14ac:dyDescent="0.25">
      <c r="B195" s="25" t="str">
        <f>IF(Mensal!B195="","",Mensal!B195)</f>
        <v/>
      </c>
      <c r="C195" s="1" t="str">
        <f t="shared" si="18"/>
        <v/>
      </c>
      <c r="D195" s="28" t="str">
        <f>IF($B195="","",IF(Premissas!$D$10=0,0,E194*Mensal!C195/Mensal!C194))</f>
        <v/>
      </c>
      <c r="E195" s="28" t="str">
        <f>IF($B195="","",IF($Q195,$T195*Premissas!$D$10,D195))</f>
        <v/>
      </c>
      <c r="F195" s="28" t="str">
        <f>IF($B195="","",IF(Premissas!$D$11=0,0,G194*Mensal!D195/Mensal!D194))</f>
        <v/>
      </c>
      <c r="G195" s="28" t="str">
        <f>IF($B195="","",IF($Q195,$T195*Premissas!$D$11,F195))</f>
        <v/>
      </c>
      <c r="H195" s="28" t="str">
        <f>IF($B195="","",IF(Premissas!$D$12=0,0,I194*Mensal!E195/Mensal!E194))</f>
        <v/>
      </c>
      <c r="I195" s="28" t="str">
        <f>IF($B195="","",IF($Q195,$T195*Premissas!$D$12,H195))</f>
        <v/>
      </c>
      <c r="J195" s="28" t="str">
        <f>IF($B195="","",IF(Premissas!$D$13=0,0,K194*Mensal!F195/Mensal!F194))</f>
        <v/>
      </c>
      <c r="K195" s="28" t="str">
        <f>IF($B195="","",IF($Q195,$T195*Premissas!$D$13,J195))</f>
        <v/>
      </c>
      <c r="L195" s="28" t="str">
        <f>IF($B195="","",IF(Premissas!$D$14=0,0,M194*Mensal!G195/Mensal!G194))</f>
        <v/>
      </c>
      <c r="M195" s="28" t="str">
        <f>IF($B195="","",IF($Q195,$T195*Premissas!$D$14,L195))</f>
        <v/>
      </c>
      <c r="N195" s="28" t="str">
        <f>IF($B195="","",IF(Premissas!$D$15=0,0,O194*Mensal!H195/Mensal!H194))</f>
        <v/>
      </c>
      <c r="O195" s="28" t="str">
        <f>IF($B195="","",IF($Q195,$T195*Premissas!$D$15,N195))</f>
        <v/>
      </c>
      <c r="P195" s="28" t="str">
        <f t="shared" si="23"/>
        <v/>
      </c>
      <c r="Q195" s="14" t="str">
        <f>IF($B195="","",AND(Premissas!$E$19&gt;0,MOD($C195,MAX(Premissas!$E$19,1))=0))</f>
        <v/>
      </c>
      <c r="R195" s="28" t="str">
        <f>IF($B195="","",IF($Q195,ABS($P195*Premissas!$D$10-D195)+ABS($P195*Premissas!$D$11-F195)+ABS($P195*Premissas!$D$12-H195)+ABS($P195*Premissas!$D$13-J195)+ABS($P195*Premissas!$D$14-L195)+ABS($P195*Premissas!$D$15-N195),0))</f>
        <v/>
      </c>
      <c r="S195" s="29" t="str">
        <f>IF($B195="","",R195*Premissas!$D$20)</f>
        <v/>
      </c>
      <c r="T195" s="31" t="str">
        <f t="shared" si="24"/>
        <v/>
      </c>
      <c r="U195" s="12" t="str">
        <f t="shared" si="25"/>
        <v/>
      </c>
      <c r="V195" s="28" t="str">
        <f>IF($B195="","",Premissas!$D$7*Mensal!$I195/Mensal!$I$6)</f>
        <v/>
      </c>
      <c r="W195" s="12" t="str">
        <f t="shared" si="26"/>
        <v/>
      </c>
      <c r="X195" s="28" t="str">
        <f>IF($B195="","",MAX($T$6:T195))</f>
        <v/>
      </c>
      <c r="Y195" s="12" t="str">
        <f t="shared" si="19"/>
        <v/>
      </c>
      <c r="Z195" s="1" t="str">
        <f t="shared" si="20"/>
        <v/>
      </c>
      <c r="AA195" s="30" t="e">
        <f t="shared" si="21"/>
        <v>#N/A</v>
      </c>
      <c r="AB195" s="30" t="e">
        <f t="shared" si="22"/>
        <v>#N/A</v>
      </c>
    </row>
    <row r="196" spans="2:28" x14ac:dyDescent="0.25">
      <c r="B196" s="25" t="str">
        <f>IF(Mensal!B196="","",Mensal!B196)</f>
        <v/>
      </c>
      <c r="C196" s="1" t="str">
        <f t="shared" si="18"/>
        <v/>
      </c>
      <c r="D196" s="28" t="str">
        <f>IF($B196="","",IF(Premissas!$D$10=0,0,E195*Mensal!C196/Mensal!C195))</f>
        <v/>
      </c>
      <c r="E196" s="28" t="str">
        <f>IF($B196="","",IF($Q196,$T196*Premissas!$D$10,D196))</f>
        <v/>
      </c>
      <c r="F196" s="28" t="str">
        <f>IF($B196="","",IF(Premissas!$D$11=0,0,G195*Mensal!D196/Mensal!D195))</f>
        <v/>
      </c>
      <c r="G196" s="28" t="str">
        <f>IF($B196="","",IF($Q196,$T196*Premissas!$D$11,F196))</f>
        <v/>
      </c>
      <c r="H196" s="28" t="str">
        <f>IF($B196="","",IF(Premissas!$D$12=0,0,I195*Mensal!E196/Mensal!E195))</f>
        <v/>
      </c>
      <c r="I196" s="28" t="str">
        <f>IF($B196="","",IF($Q196,$T196*Premissas!$D$12,H196))</f>
        <v/>
      </c>
      <c r="J196" s="28" t="str">
        <f>IF($B196="","",IF(Premissas!$D$13=0,0,K195*Mensal!F196/Mensal!F195))</f>
        <v/>
      </c>
      <c r="K196" s="28" t="str">
        <f>IF($B196="","",IF($Q196,$T196*Premissas!$D$13,J196))</f>
        <v/>
      </c>
      <c r="L196" s="28" t="str">
        <f>IF($B196="","",IF(Premissas!$D$14=0,0,M195*Mensal!G196/Mensal!G195))</f>
        <v/>
      </c>
      <c r="M196" s="28" t="str">
        <f>IF($B196="","",IF($Q196,$T196*Premissas!$D$14,L196))</f>
        <v/>
      </c>
      <c r="N196" s="28" t="str">
        <f>IF($B196="","",IF(Premissas!$D$15=0,0,O195*Mensal!H196/Mensal!H195))</f>
        <v/>
      </c>
      <c r="O196" s="28" t="str">
        <f>IF($B196="","",IF($Q196,$T196*Premissas!$D$15,N196))</f>
        <v/>
      </c>
      <c r="P196" s="28" t="str">
        <f t="shared" si="23"/>
        <v/>
      </c>
      <c r="Q196" s="14" t="str">
        <f>IF($B196="","",AND(Premissas!$E$19&gt;0,MOD($C196,MAX(Premissas!$E$19,1))=0))</f>
        <v/>
      </c>
      <c r="R196" s="28" t="str">
        <f>IF($B196="","",IF($Q196,ABS($P196*Premissas!$D$10-D196)+ABS($P196*Premissas!$D$11-F196)+ABS($P196*Premissas!$D$12-H196)+ABS($P196*Premissas!$D$13-J196)+ABS($P196*Premissas!$D$14-L196)+ABS($P196*Premissas!$D$15-N196),0))</f>
        <v/>
      </c>
      <c r="S196" s="29" t="str">
        <f>IF($B196="","",R196*Premissas!$D$20)</f>
        <v/>
      </c>
      <c r="T196" s="31" t="str">
        <f t="shared" si="24"/>
        <v/>
      </c>
      <c r="U196" s="12" t="str">
        <f t="shared" si="25"/>
        <v/>
      </c>
      <c r="V196" s="28" t="str">
        <f>IF($B196="","",Premissas!$D$7*Mensal!$I196/Mensal!$I$6)</f>
        <v/>
      </c>
      <c r="W196" s="12" t="str">
        <f t="shared" si="26"/>
        <v/>
      </c>
      <c r="X196" s="28" t="str">
        <f>IF($B196="","",MAX($T$6:T196))</f>
        <v/>
      </c>
      <c r="Y196" s="12" t="str">
        <f t="shared" si="19"/>
        <v/>
      </c>
      <c r="Z196" s="1" t="str">
        <f t="shared" si="20"/>
        <v/>
      </c>
      <c r="AA196" s="30" t="e">
        <f t="shared" si="21"/>
        <v>#N/A</v>
      </c>
      <c r="AB196" s="30" t="e">
        <f t="shared" si="22"/>
        <v>#N/A</v>
      </c>
    </row>
    <row r="197" spans="2:28" x14ac:dyDescent="0.25">
      <c r="B197" s="25" t="str">
        <f>IF(Mensal!B197="","",Mensal!B197)</f>
        <v/>
      </c>
      <c r="C197" s="1" t="str">
        <f t="shared" si="18"/>
        <v/>
      </c>
      <c r="D197" s="28" t="str">
        <f>IF($B197="","",IF(Premissas!$D$10=0,0,E196*Mensal!C197/Mensal!C196))</f>
        <v/>
      </c>
      <c r="E197" s="28" t="str">
        <f>IF($B197="","",IF($Q197,$T197*Premissas!$D$10,D197))</f>
        <v/>
      </c>
      <c r="F197" s="28" t="str">
        <f>IF($B197="","",IF(Premissas!$D$11=0,0,G196*Mensal!D197/Mensal!D196))</f>
        <v/>
      </c>
      <c r="G197" s="28" t="str">
        <f>IF($B197="","",IF($Q197,$T197*Premissas!$D$11,F197))</f>
        <v/>
      </c>
      <c r="H197" s="28" t="str">
        <f>IF($B197="","",IF(Premissas!$D$12=0,0,I196*Mensal!E197/Mensal!E196))</f>
        <v/>
      </c>
      <c r="I197" s="28" t="str">
        <f>IF($B197="","",IF($Q197,$T197*Premissas!$D$12,H197))</f>
        <v/>
      </c>
      <c r="J197" s="28" t="str">
        <f>IF($B197="","",IF(Premissas!$D$13=0,0,K196*Mensal!F197/Mensal!F196))</f>
        <v/>
      </c>
      <c r="K197" s="28" t="str">
        <f>IF($B197="","",IF($Q197,$T197*Premissas!$D$13,J197))</f>
        <v/>
      </c>
      <c r="L197" s="28" t="str">
        <f>IF($B197="","",IF(Premissas!$D$14=0,0,M196*Mensal!G197/Mensal!G196))</f>
        <v/>
      </c>
      <c r="M197" s="28" t="str">
        <f>IF($B197="","",IF($Q197,$T197*Premissas!$D$14,L197))</f>
        <v/>
      </c>
      <c r="N197" s="28" t="str">
        <f>IF($B197="","",IF(Premissas!$D$15=0,0,O196*Mensal!H197/Mensal!H196))</f>
        <v/>
      </c>
      <c r="O197" s="28" t="str">
        <f>IF($B197="","",IF($Q197,$T197*Premissas!$D$15,N197))</f>
        <v/>
      </c>
      <c r="P197" s="28" t="str">
        <f t="shared" si="23"/>
        <v/>
      </c>
      <c r="Q197" s="14" t="str">
        <f>IF($B197="","",AND(Premissas!$E$19&gt;0,MOD($C197,MAX(Premissas!$E$19,1))=0))</f>
        <v/>
      </c>
      <c r="R197" s="28" t="str">
        <f>IF($B197="","",IF($Q197,ABS($P197*Premissas!$D$10-D197)+ABS($P197*Premissas!$D$11-F197)+ABS($P197*Premissas!$D$12-H197)+ABS($P197*Premissas!$D$13-J197)+ABS($P197*Premissas!$D$14-L197)+ABS($P197*Premissas!$D$15-N197),0))</f>
        <v/>
      </c>
      <c r="S197" s="29" t="str">
        <f>IF($B197="","",R197*Premissas!$D$20)</f>
        <v/>
      </c>
      <c r="T197" s="31" t="str">
        <f t="shared" si="24"/>
        <v/>
      </c>
      <c r="U197" s="12" t="str">
        <f t="shared" si="25"/>
        <v/>
      </c>
      <c r="V197" s="28" t="str">
        <f>IF($B197="","",Premissas!$D$7*Mensal!$I197/Mensal!$I$6)</f>
        <v/>
      </c>
      <c r="W197" s="12" t="str">
        <f t="shared" si="26"/>
        <v/>
      </c>
      <c r="X197" s="28" t="str">
        <f>IF($B197="","",MAX($T$6:T197))</f>
        <v/>
      </c>
      <c r="Y197" s="12" t="str">
        <f t="shared" si="19"/>
        <v/>
      </c>
      <c r="Z197" s="1" t="str">
        <f t="shared" si="20"/>
        <v/>
      </c>
      <c r="AA197" s="30" t="e">
        <f t="shared" si="21"/>
        <v>#N/A</v>
      </c>
      <c r="AB197" s="30" t="e">
        <f t="shared" si="22"/>
        <v>#N/A</v>
      </c>
    </row>
    <row r="198" spans="2:28" x14ac:dyDescent="0.25">
      <c r="B198" s="25" t="str">
        <f>IF(Mensal!B198="","",Mensal!B198)</f>
        <v/>
      </c>
      <c r="C198" s="1" t="str">
        <f t="shared" ref="C198:C261" si="27">IF(B198="","",ROW()-6)</f>
        <v/>
      </c>
      <c r="D198" s="28" t="str">
        <f>IF($B198="","",IF(Premissas!$D$10=0,0,E197*Mensal!C198/Mensal!C197))</f>
        <v/>
      </c>
      <c r="E198" s="28" t="str">
        <f>IF($B198="","",IF($Q198,$T198*Premissas!$D$10,D198))</f>
        <v/>
      </c>
      <c r="F198" s="28" t="str">
        <f>IF($B198="","",IF(Premissas!$D$11=0,0,G197*Mensal!D198/Mensal!D197))</f>
        <v/>
      </c>
      <c r="G198" s="28" t="str">
        <f>IF($B198="","",IF($Q198,$T198*Premissas!$D$11,F198))</f>
        <v/>
      </c>
      <c r="H198" s="28" t="str">
        <f>IF($B198="","",IF(Premissas!$D$12=0,0,I197*Mensal!E198/Mensal!E197))</f>
        <v/>
      </c>
      <c r="I198" s="28" t="str">
        <f>IF($B198="","",IF($Q198,$T198*Premissas!$D$12,H198))</f>
        <v/>
      </c>
      <c r="J198" s="28" t="str">
        <f>IF($B198="","",IF(Premissas!$D$13=0,0,K197*Mensal!F198/Mensal!F197))</f>
        <v/>
      </c>
      <c r="K198" s="28" t="str">
        <f>IF($B198="","",IF($Q198,$T198*Premissas!$D$13,J198))</f>
        <v/>
      </c>
      <c r="L198" s="28" t="str">
        <f>IF($B198="","",IF(Premissas!$D$14=0,0,M197*Mensal!G198/Mensal!G197))</f>
        <v/>
      </c>
      <c r="M198" s="28" t="str">
        <f>IF($B198="","",IF($Q198,$T198*Premissas!$D$14,L198))</f>
        <v/>
      </c>
      <c r="N198" s="28" t="str">
        <f>IF($B198="","",IF(Premissas!$D$15=0,0,O197*Mensal!H198/Mensal!H197))</f>
        <v/>
      </c>
      <c r="O198" s="28" t="str">
        <f>IF($B198="","",IF($Q198,$T198*Premissas!$D$15,N198))</f>
        <v/>
      </c>
      <c r="P198" s="28" t="str">
        <f t="shared" si="23"/>
        <v/>
      </c>
      <c r="Q198" s="14" t="str">
        <f>IF($B198="","",AND(Premissas!$E$19&gt;0,MOD($C198,MAX(Premissas!$E$19,1))=0))</f>
        <v/>
      </c>
      <c r="R198" s="28" t="str">
        <f>IF($B198="","",IF($Q198,ABS($P198*Premissas!$D$10-D198)+ABS($P198*Premissas!$D$11-F198)+ABS($P198*Premissas!$D$12-H198)+ABS($P198*Premissas!$D$13-J198)+ABS($P198*Premissas!$D$14-L198)+ABS($P198*Premissas!$D$15-N198),0))</f>
        <v/>
      </c>
      <c r="S198" s="29" t="str">
        <f>IF($B198="","",R198*Premissas!$D$20)</f>
        <v/>
      </c>
      <c r="T198" s="31" t="str">
        <f t="shared" si="24"/>
        <v/>
      </c>
      <c r="U198" s="12" t="str">
        <f t="shared" si="25"/>
        <v/>
      </c>
      <c r="V198" s="28" t="str">
        <f>IF($B198="","",Premissas!$D$7*Mensal!$I198/Mensal!$I$6)</f>
        <v/>
      </c>
      <c r="W198" s="12" t="str">
        <f t="shared" si="26"/>
        <v/>
      </c>
      <c r="X198" s="28" t="str">
        <f>IF($B198="","",MAX($T$6:T198))</f>
        <v/>
      </c>
      <c r="Y198" s="12" t="str">
        <f t="shared" ref="Y198:Y261" si="28">IF($B198="","",T198/X198-1)</f>
        <v/>
      </c>
      <c r="Z198" s="1" t="str">
        <f t="shared" ref="Z198:Z245" si="29">IF($B198="","",YEAR(B198))</f>
        <v/>
      </c>
      <c r="AA198" s="30" t="e">
        <f t="shared" ref="AA198:AA245" si="30">IF($B198="",NA(),T198)</f>
        <v>#N/A</v>
      </c>
      <c r="AB198" s="30" t="e">
        <f t="shared" ref="AB198:AB245" si="31">IF($B198="",NA(),V198)</f>
        <v>#N/A</v>
      </c>
    </row>
    <row r="199" spans="2:28" x14ac:dyDescent="0.25">
      <c r="B199" s="25" t="str">
        <f>IF(Mensal!B199="","",Mensal!B199)</f>
        <v/>
      </c>
      <c r="C199" s="1" t="str">
        <f t="shared" si="27"/>
        <v/>
      </c>
      <c r="D199" s="28" t="str">
        <f>IF($B199="","",IF(Premissas!$D$10=0,0,E198*Mensal!C199/Mensal!C198))</f>
        <v/>
      </c>
      <c r="E199" s="28" t="str">
        <f>IF($B199="","",IF($Q199,$T199*Premissas!$D$10,D199))</f>
        <v/>
      </c>
      <c r="F199" s="28" t="str">
        <f>IF($B199="","",IF(Premissas!$D$11=0,0,G198*Mensal!D199/Mensal!D198))</f>
        <v/>
      </c>
      <c r="G199" s="28" t="str">
        <f>IF($B199="","",IF($Q199,$T199*Premissas!$D$11,F199))</f>
        <v/>
      </c>
      <c r="H199" s="28" t="str">
        <f>IF($B199="","",IF(Premissas!$D$12=0,0,I198*Mensal!E199/Mensal!E198))</f>
        <v/>
      </c>
      <c r="I199" s="28" t="str">
        <f>IF($B199="","",IF($Q199,$T199*Premissas!$D$12,H199))</f>
        <v/>
      </c>
      <c r="J199" s="28" t="str">
        <f>IF($B199="","",IF(Premissas!$D$13=0,0,K198*Mensal!F199/Mensal!F198))</f>
        <v/>
      </c>
      <c r="K199" s="28" t="str">
        <f>IF($B199="","",IF($Q199,$T199*Premissas!$D$13,J199))</f>
        <v/>
      </c>
      <c r="L199" s="28" t="str">
        <f>IF($B199="","",IF(Premissas!$D$14=0,0,M198*Mensal!G199/Mensal!G198))</f>
        <v/>
      </c>
      <c r="M199" s="28" t="str">
        <f>IF($B199="","",IF($Q199,$T199*Premissas!$D$14,L199))</f>
        <v/>
      </c>
      <c r="N199" s="28" t="str">
        <f>IF($B199="","",IF(Premissas!$D$15=0,0,O198*Mensal!H199/Mensal!H198))</f>
        <v/>
      </c>
      <c r="O199" s="28" t="str">
        <f>IF($B199="","",IF($Q199,$T199*Premissas!$D$15,N199))</f>
        <v/>
      </c>
      <c r="P199" s="28" t="str">
        <f t="shared" ref="P199:P245" si="32">IF($B199="","",SUM(D199,F199,H199,J199,L199,N199))</f>
        <v/>
      </c>
      <c r="Q199" s="14" t="str">
        <f>IF($B199="","",AND(Premissas!$E$19&gt;0,MOD($C199,MAX(Premissas!$E$19,1))=0))</f>
        <v/>
      </c>
      <c r="R199" s="28" t="str">
        <f>IF($B199="","",IF($Q199,ABS($P199*Premissas!$D$10-D199)+ABS($P199*Premissas!$D$11-F199)+ABS($P199*Premissas!$D$12-H199)+ABS($P199*Premissas!$D$13-J199)+ABS($P199*Premissas!$D$14-L199)+ABS($P199*Premissas!$D$15-N199),0))</f>
        <v/>
      </c>
      <c r="S199" s="29" t="str">
        <f>IF($B199="","",R199*Premissas!$D$20)</f>
        <v/>
      </c>
      <c r="T199" s="31" t="str">
        <f t="shared" ref="T199:T262" si="33">IF($B199="","",P199-S199)</f>
        <v/>
      </c>
      <c r="U199" s="12" t="str">
        <f t="shared" ref="U199:U262" si="34">IF($B199="","",T199/T198-1)</f>
        <v/>
      </c>
      <c r="V199" s="28" t="str">
        <f>IF($B199="","",Premissas!$D$7*Mensal!$I199/Mensal!$I$6)</f>
        <v/>
      </c>
      <c r="W199" s="12" t="str">
        <f t="shared" ref="W199:W262" si="35">IF($B199="","",V199/V198-1)</f>
        <v/>
      </c>
      <c r="X199" s="28" t="str">
        <f>IF($B199="","",MAX($T$6:T199))</f>
        <v/>
      </c>
      <c r="Y199" s="12" t="str">
        <f t="shared" si="28"/>
        <v/>
      </c>
      <c r="Z199" s="1" t="str">
        <f t="shared" si="29"/>
        <v/>
      </c>
      <c r="AA199" s="30" t="e">
        <f t="shared" si="30"/>
        <v>#N/A</v>
      </c>
      <c r="AB199" s="30" t="e">
        <f t="shared" si="31"/>
        <v>#N/A</v>
      </c>
    </row>
    <row r="200" spans="2:28" x14ac:dyDescent="0.25">
      <c r="B200" s="25" t="str">
        <f>IF(Mensal!B200="","",Mensal!B200)</f>
        <v/>
      </c>
      <c r="C200" s="1" t="str">
        <f t="shared" si="27"/>
        <v/>
      </c>
      <c r="D200" s="28" t="str">
        <f>IF($B200="","",IF(Premissas!$D$10=0,0,E199*Mensal!C200/Mensal!C199))</f>
        <v/>
      </c>
      <c r="E200" s="28" t="str">
        <f>IF($B200="","",IF($Q200,$T200*Premissas!$D$10,D200))</f>
        <v/>
      </c>
      <c r="F200" s="28" t="str">
        <f>IF($B200="","",IF(Premissas!$D$11=0,0,G199*Mensal!D200/Mensal!D199))</f>
        <v/>
      </c>
      <c r="G200" s="28" t="str">
        <f>IF($B200="","",IF($Q200,$T200*Premissas!$D$11,F200))</f>
        <v/>
      </c>
      <c r="H200" s="28" t="str">
        <f>IF($B200="","",IF(Premissas!$D$12=0,0,I199*Mensal!E200/Mensal!E199))</f>
        <v/>
      </c>
      <c r="I200" s="28" t="str">
        <f>IF($B200="","",IF($Q200,$T200*Premissas!$D$12,H200))</f>
        <v/>
      </c>
      <c r="J200" s="28" t="str">
        <f>IF($B200="","",IF(Premissas!$D$13=0,0,K199*Mensal!F200/Mensal!F199))</f>
        <v/>
      </c>
      <c r="K200" s="28" t="str">
        <f>IF($B200="","",IF($Q200,$T200*Premissas!$D$13,J200))</f>
        <v/>
      </c>
      <c r="L200" s="28" t="str">
        <f>IF($B200="","",IF(Premissas!$D$14=0,0,M199*Mensal!G200/Mensal!G199))</f>
        <v/>
      </c>
      <c r="M200" s="28" t="str">
        <f>IF($B200="","",IF($Q200,$T200*Premissas!$D$14,L200))</f>
        <v/>
      </c>
      <c r="N200" s="28" t="str">
        <f>IF($B200="","",IF(Premissas!$D$15=0,0,O199*Mensal!H200/Mensal!H199))</f>
        <v/>
      </c>
      <c r="O200" s="28" t="str">
        <f>IF($B200="","",IF($Q200,$T200*Premissas!$D$15,N200))</f>
        <v/>
      </c>
      <c r="P200" s="28" t="str">
        <f t="shared" si="32"/>
        <v/>
      </c>
      <c r="Q200" s="14" t="str">
        <f>IF($B200="","",AND(Premissas!$E$19&gt;0,MOD($C200,MAX(Premissas!$E$19,1))=0))</f>
        <v/>
      </c>
      <c r="R200" s="28" t="str">
        <f>IF($B200="","",IF($Q200,ABS($P200*Premissas!$D$10-D200)+ABS($P200*Premissas!$D$11-F200)+ABS($P200*Premissas!$D$12-H200)+ABS($P200*Premissas!$D$13-J200)+ABS($P200*Premissas!$D$14-L200)+ABS($P200*Premissas!$D$15-N200),0))</f>
        <v/>
      </c>
      <c r="S200" s="29" t="str">
        <f>IF($B200="","",R200*Premissas!$D$20)</f>
        <v/>
      </c>
      <c r="T200" s="31" t="str">
        <f t="shared" si="33"/>
        <v/>
      </c>
      <c r="U200" s="12" t="str">
        <f t="shared" si="34"/>
        <v/>
      </c>
      <c r="V200" s="28" t="str">
        <f>IF($B200="","",Premissas!$D$7*Mensal!$I200/Mensal!$I$6)</f>
        <v/>
      </c>
      <c r="W200" s="12" t="str">
        <f t="shared" si="35"/>
        <v/>
      </c>
      <c r="X200" s="28" t="str">
        <f>IF($B200="","",MAX($T$6:T200))</f>
        <v/>
      </c>
      <c r="Y200" s="12" t="str">
        <f t="shared" si="28"/>
        <v/>
      </c>
      <c r="Z200" s="1" t="str">
        <f t="shared" si="29"/>
        <v/>
      </c>
      <c r="AA200" s="30" t="e">
        <f t="shared" si="30"/>
        <v>#N/A</v>
      </c>
      <c r="AB200" s="30" t="e">
        <f t="shared" si="31"/>
        <v>#N/A</v>
      </c>
    </row>
    <row r="201" spans="2:28" x14ac:dyDescent="0.25">
      <c r="B201" s="25" t="str">
        <f>IF(Mensal!B201="","",Mensal!B201)</f>
        <v/>
      </c>
      <c r="C201" s="1" t="str">
        <f t="shared" si="27"/>
        <v/>
      </c>
      <c r="D201" s="28" t="str">
        <f>IF($B201="","",IF(Premissas!$D$10=0,0,E200*Mensal!C201/Mensal!C200))</f>
        <v/>
      </c>
      <c r="E201" s="28" t="str">
        <f>IF($B201="","",IF($Q201,$T201*Premissas!$D$10,D201))</f>
        <v/>
      </c>
      <c r="F201" s="28" t="str">
        <f>IF($B201="","",IF(Premissas!$D$11=0,0,G200*Mensal!D201/Mensal!D200))</f>
        <v/>
      </c>
      <c r="G201" s="28" t="str">
        <f>IF($B201="","",IF($Q201,$T201*Premissas!$D$11,F201))</f>
        <v/>
      </c>
      <c r="H201" s="28" t="str">
        <f>IF($B201="","",IF(Premissas!$D$12=0,0,I200*Mensal!E201/Mensal!E200))</f>
        <v/>
      </c>
      <c r="I201" s="28" t="str">
        <f>IF($B201="","",IF($Q201,$T201*Premissas!$D$12,H201))</f>
        <v/>
      </c>
      <c r="J201" s="28" t="str">
        <f>IF($B201="","",IF(Premissas!$D$13=0,0,K200*Mensal!F201/Mensal!F200))</f>
        <v/>
      </c>
      <c r="K201" s="28" t="str">
        <f>IF($B201="","",IF($Q201,$T201*Premissas!$D$13,J201))</f>
        <v/>
      </c>
      <c r="L201" s="28" t="str">
        <f>IF($B201="","",IF(Premissas!$D$14=0,0,M200*Mensal!G201/Mensal!G200))</f>
        <v/>
      </c>
      <c r="M201" s="28" t="str">
        <f>IF($B201="","",IF($Q201,$T201*Premissas!$D$14,L201))</f>
        <v/>
      </c>
      <c r="N201" s="28" t="str">
        <f>IF($B201="","",IF(Premissas!$D$15=0,0,O200*Mensal!H201/Mensal!H200))</f>
        <v/>
      </c>
      <c r="O201" s="28" t="str">
        <f>IF($B201="","",IF($Q201,$T201*Premissas!$D$15,N201))</f>
        <v/>
      </c>
      <c r="P201" s="28" t="str">
        <f t="shared" si="32"/>
        <v/>
      </c>
      <c r="Q201" s="14" t="str">
        <f>IF($B201="","",AND(Premissas!$E$19&gt;0,MOD($C201,MAX(Premissas!$E$19,1))=0))</f>
        <v/>
      </c>
      <c r="R201" s="28" t="str">
        <f>IF($B201="","",IF($Q201,ABS($P201*Premissas!$D$10-D201)+ABS($P201*Premissas!$D$11-F201)+ABS($P201*Premissas!$D$12-H201)+ABS($P201*Premissas!$D$13-J201)+ABS($P201*Premissas!$D$14-L201)+ABS($P201*Premissas!$D$15-N201),0))</f>
        <v/>
      </c>
      <c r="S201" s="29" t="str">
        <f>IF($B201="","",R201*Premissas!$D$20)</f>
        <v/>
      </c>
      <c r="T201" s="31" t="str">
        <f t="shared" si="33"/>
        <v/>
      </c>
      <c r="U201" s="12" t="str">
        <f t="shared" si="34"/>
        <v/>
      </c>
      <c r="V201" s="28" t="str">
        <f>IF($B201="","",Premissas!$D$7*Mensal!$I201/Mensal!$I$6)</f>
        <v/>
      </c>
      <c r="W201" s="12" t="str">
        <f t="shared" si="35"/>
        <v/>
      </c>
      <c r="X201" s="28" t="str">
        <f>IF($B201="","",MAX($T$6:T201))</f>
        <v/>
      </c>
      <c r="Y201" s="12" t="str">
        <f t="shared" si="28"/>
        <v/>
      </c>
      <c r="Z201" s="1" t="str">
        <f t="shared" si="29"/>
        <v/>
      </c>
      <c r="AA201" s="30" t="e">
        <f t="shared" si="30"/>
        <v>#N/A</v>
      </c>
      <c r="AB201" s="30" t="e">
        <f t="shared" si="31"/>
        <v>#N/A</v>
      </c>
    </row>
    <row r="202" spans="2:28" x14ac:dyDescent="0.25">
      <c r="B202" s="25" t="str">
        <f>IF(Mensal!B202="","",Mensal!B202)</f>
        <v/>
      </c>
      <c r="C202" s="1" t="str">
        <f t="shared" si="27"/>
        <v/>
      </c>
      <c r="D202" s="28" t="str">
        <f>IF($B202="","",IF(Premissas!$D$10=0,0,E201*Mensal!C202/Mensal!C201))</f>
        <v/>
      </c>
      <c r="E202" s="28" t="str">
        <f>IF($B202="","",IF($Q202,$T202*Premissas!$D$10,D202))</f>
        <v/>
      </c>
      <c r="F202" s="28" t="str">
        <f>IF($B202="","",IF(Premissas!$D$11=0,0,G201*Mensal!D202/Mensal!D201))</f>
        <v/>
      </c>
      <c r="G202" s="28" t="str">
        <f>IF($B202="","",IF($Q202,$T202*Premissas!$D$11,F202))</f>
        <v/>
      </c>
      <c r="H202" s="28" t="str">
        <f>IF($B202="","",IF(Premissas!$D$12=0,0,I201*Mensal!E202/Mensal!E201))</f>
        <v/>
      </c>
      <c r="I202" s="28" t="str">
        <f>IF($B202="","",IF($Q202,$T202*Premissas!$D$12,H202))</f>
        <v/>
      </c>
      <c r="J202" s="28" t="str">
        <f>IF($B202="","",IF(Premissas!$D$13=0,0,K201*Mensal!F202/Mensal!F201))</f>
        <v/>
      </c>
      <c r="K202" s="28" t="str">
        <f>IF($B202="","",IF($Q202,$T202*Premissas!$D$13,J202))</f>
        <v/>
      </c>
      <c r="L202" s="28" t="str">
        <f>IF($B202="","",IF(Premissas!$D$14=0,0,M201*Mensal!G202/Mensal!G201))</f>
        <v/>
      </c>
      <c r="M202" s="28" t="str">
        <f>IF($B202="","",IF($Q202,$T202*Premissas!$D$14,L202))</f>
        <v/>
      </c>
      <c r="N202" s="28" t="str">
        <f>IF($B202="","",IF(Premissas!$D$15=0,0,O201*Mensal!H202/Mensal!H201))</f>
        <v/>
      </c>
      <c r="O202" s="28" t="str">
        <f>IF($B202="","",IF($Q202,$T202*Premissas!$D$15,N202))</f>
        <v/>
      </c>
      <c r="P202" s="28" t="str">
        <f t="shared" si="32"/>
        <v/>
      </c>
      <c r="Q202" s="14" t="str">
        <f>IF($B202="","",AND(Premissas!$E$19&gt;0,MOD($C202,MAX(Premissas!$E$19,1))=0))</f>
        <v/>
      </c>
      <c r="R202" s="28" t="str">
        <f>IF($B202="","",IF($Q202,ABS($P202*Premissas!$D$10-D202)+ABS($P202*Premissas!$D$11-F202)+ABS($P202*Premissas!$D$12-H202)+ABS($P202*Premissas!$D$13-J202)+ABS($P202*Premissas!$D$14-L202)+ABS($P202*Premissas!$D$15-N202),0))</f>
        <v/>
      </c>
      <c r="S202" s="29" t="str">
        <f>IF($B202="","",R202*Premissas!$D$20)</f>
        <v/>
      </c>
      <c r="T202" s="31" t="str">
        <f t="shared" si="33"/>
        <v/>
      </c>
      <c r="U202" s="12" t="str">
        <f t="shared" si="34"/>
        <v/>
      </c>
      <c r="V202" s="28" t="str">
        <f>IF($B202="","",Premissas!$D$7*Mensal!$I202/Mensal!$I$6)</f>
        <v/>
      </c>
      <c r="W202" s="12" t="str">
        <f t="shared" si="35"/>
        <v/>
      </c>
      <c r="X202" s="28" t="str">
        <f>IF($B202="","",MAX($T$6:T202))</f>
        <v/>
      </c>
      <c r="Y202" s="12" t="str">
        <f t="shared" si="28"/>
        <v/>
      </c>
      <c r="Z202" s="1" t="str">
        <f t="shared" si="29"/>
        <v/>
      </c>
      <c r="AA202" s="30" t="e">
        <f t="shared" si="30"/>
        <v>#N/A</v>
      </c>
      <c r="AB202" s="30" t="e">
        <f t="shared" si="31"/>
        <v>#N/A</v>
      </c>
    </row>
    <row r="203" spans="2:28" x14ac:dyDescent="0.25">
      <c r="B203" s="25" t="str">
        <f>IF(Mensal!B203="","",Mensal!B203)</f>
        <v/>
      </c>
      <c r="C203" s="1" t="str">
        <f t="shared" si="27"/>
        <v/>
      </c>
      <c r="D203" s="28" t="str">
        <f>IF($B203="","",IF(Premissas!$D$10=0,0,E202*Mensal!C203/Mensal!C202))</f>
        <v/>
      </c>
      <c r="E203" s="28" t="str">
        <f>IF($B203="","",IF($Q203,$T203*Premissas!$D$10,D203))</f>
        <v/>
      </c>
      <c r="F203" s="28" t="str">
        <f>IF($B203="","",IF(Premissas!$D$11=0,0,G202*Mensal!D203/Mensal!D202))</f>
        <v/>
      </c>
      <c r="G203" s="28" t="str">
        <f>IF($B203="","",IF($Q203,$T203*Premissas!$D$11,F203))</f>
        <v/>
      </c>
      <c r="H203" s="28" t="str">
        <f>IF($B203="","",IF(Premissas!$D$12=0,0,I202*Mensal!E203/Mensal!E202))</f>
        <v/>
      </c>
      <c r="I203" s="28" t="str">
        <f>IF($B203="","",IF($Q203,$T203*Premissas!$D$12,H203))</f>
        <v/>
      </c>
      <c r="J203" s="28" t="str">
        <f>IF($B203="","",IF(Premissas!$D$13=0,0,K202*Mensal!F203/Mensal!F202))</f>
        <v/>
      </c>
      <c r="K203" s="28" t="str">
        <f>IF($B203="","",IF($Q203,$T203*Premissas!$D$13,J203))</f>
        <v/>
      </c>
      <c r="L203" s="28" t="str">
        <f>IF($B203="","",IF(Premissas!$D$14=0,0,M202*Mensal!G203/Mensal!G202))</f>
        <v/>
      </c>
      <c r="M203" s="28" t="str">
        <f>IF($B203="","",IF($Q203,$T203*Premissas!$D$14,L203))</f>
        <v/>
      </c>
      <c r="N203" s="28" t="str">
        <f>IF($B203="","",IF(Premissas!$D$15=0,0,O202*Mensal!H203/Mensal!H202))</f>
        <v/>
      </c>
      <c r="O203" s="28" t="str">
        <f>IF($B203="","",IF($Q203,$T203*Premissas!$D$15,N203))</f>
        <v/>
      </c>
      <c r="P203" s="28" t="str">
        <f t="shared" si="32"/>
        <v/>
      </c>
      <c r="Q203" s="14" t="str">
        <f>IF($B203="","",AND(Premissas!$E$19&gt;0,MOD($C203,MAX(Premissas!$E$19,1))=0))</f>
        <v/>
      </c>
      <c r="R203" s="28" t="str">
        <f>IF($B203="","",IF($Q203,ABS($P203*Premissas!$D$10-D203)+ABS($P203*Premissas!$D$11-F203)+ABS($P203*Premissas!$D$12-H203)+ABS($P203*Premissas!$D$13-J203)+ABS($P203*Premissas!$D$14-L203)+ABS($P203*Premissas!$D$15-N203),0))</f>
        <v/>
      </c>
      <c r="S203" s="29" t="str">
        <f>IF($B203="","",R203*Premissas!$D$20)</f>
        <v/>
      </c>
      <c r="T203" s="31" t="str">
        <f t="shared" si="33"/>
        <v/>
      </c>
      <c r="U203" s="12" t="str">
        <f t="shared" si="34"/>
        <v/>
      </c>
      <c r="V203" s="28" t="str">
        <f>IF($B203="","",Premissas!$D$7*Mensal!$I203/Mensal!$I$6)</f>
        <v/>
      </c>
      <c r="W203" s="12" t="str">
        <f t="shared" si="35"/>
        <v/>
      </c>
      <c r="X203" s="28" t="str">
        <f>IF($B203="","",MAX($T$6:T203))</f>
        <v/>
      </c>
      <c r="Y203" s="12" t="str">
        <f t="shared" si="28"/>
        <v/>
      </c>
      <c r="Z203" s="1" t="str">
        <f t="shared" si="29"/>
        <v/>
      </c>
      <c r="AA203" s="30" t="e">
        <f t="shared" si="30"/>
        <v>#N/A</v>
      </c>
      <c r="AB203" s="30" t="e">
        <f t="shared" si="31"/>
        <v>#N/A</v>
      </c>
    </row>
    <row r="204" spans="2:28" x14ac:dyDescent="0.25">
      <c r="B204" s="25" t="str">
        <f>IF(Mensal!B204="","",Mensal!B204)</f>
        <v/>
      </c>
      <c r="C204" s="1" t="str">
        <f t="shared" si="27"/>
        <v/>
      </c>
      <c r="D204" s="28" t="str">
        <f>IF($B204="","",IF(Premissas!$D$10=0,0,E203*Mensal!C204/Mensal!C203))</f>
        <v/>
      </c>
      <c r="E204" s="28" t="str">
        <f>IF($B204="","",IF($Q204,$T204*Premissas!$D$10,D204))</f>
        <v/>
      </c>
      <c r="F204" s="28" t="str">
        <f>IF($B204="","",IF(Premissas!$D$11=0,0,G203*Mensal!D204/Mensal!D203))</f>
        <v/>
      </c>
      <c r="G204" s="28" t="str">
        <f>IF($B204="","",IF($Q204,$T204*Premissas!$D$11,F204))</f>
        <v/>
      </c>
      <c r="H204" s="28" t="str">
        <f>IF($B204="","",IF(Premissas!$D$12=0,0,I203*Mensal!E204/Mensal!E203))</f>
        <v/>
      </c>
      <c r="I204" s="28" t="str">
        <f>IF($B204="","",IF($Q204,$T204*Premissas!$D$12,H204))</f>
        <v/>
      </c>
      <c r="J204" s="28" t="str">
        <f>IF($B204="","",IF(Premissas!$D$13=0,0,K203*Mensal!F204/Mensal!F203))</f>
        <v/>
      </c>
      <c r="K204" s="28" t="str">
        <f>IF($B204="","",IF($Q204,$T204*Premissas!$D$13,J204))</f>
        <v/>
      </c>
      <c r="L204" s="28" t="str">
        <f>IF($B204="","",IF(Premissas!$D$14=0,0,M203*Mensal!G204/Mensal!G203))</f>
        <v/>
      </c>
      <c r="M204" s="28" t="str">
        <f>IF($B204="","",IF($Q204,$T204*Premissas!$D$14,L204))</f>
        <v/>
      </c>
      <c r="N204" s="28" t="str">
        <f>IF($B204="","",IF(Premissas!$D$15=0,0,O203*Mensal!H204/Mensal!H203))</f>
        <v/>
      </c>
      <c r="O204" s="28" t="str">
        <f>IF($B204="","",IF($Q204,$T204*Premissas!$D$15,N204))</f>
        <v/>
      </c>
      <c r="P204" s="28" t="str">
        <f t="shared" si="32"/>
        <v/>
      </c>
      <c r="Q204" s="14" t="str">
        <f>IF($B204="","",AND(Premissas!$E$19&gt;0,MOD($C204,MAX(Premissas!$E$19,1))=0))</f>
        <v/>
      </c>
      <c r="R204" s="28" t="str">
        <f>IF($B204="","",IF($Q204,ABS($P204*Premissas!$D$10-D204)+ABS($P204*Premissas!$D$11-F204)+ABS($P204*Premissas!$D$12-H204)+ABS($P204*Premissas!$D$13-J204)+ABS($P204*Premissas!$D$14-L204)+ABS($P204*Premissas!$D$15-N204),0))</f>
        <v/>
      </c>
      <c r="S204" s="29" t="str">
        <f>IF($B204="","",R204*Premissas!$D$20)</f>
        <v/>
      </c>
      <c r="T204" s="31" t="str">
        <f t="shared" si="33"/>
        <v/>
      </c>
      <c r="U204" s="12" t="str">
        <f t="shared" si="34"/>
        <v/>
      </c>
      <c r="V204" s="28" t="str">
        <f>IF($B204="","",Premissas!$D$7*Mensal!$I204/Mensal!$I$6)</f>
        <v/>
      </c>
      <c r="W204" s="12" t="str">
        <f t="shared" si="35"/>
        <v/>
      </c>
      <c r="X204" s="28" t="str">
        <f>IF($B204="","",MAX($T$6:T204))</f>
        <v/>
      </c>
      <c r="Y204" s="12" t="str">
        <f t="shared" si="28"/>
        <v/>
      </c>
      <c r="Z204" s="1" t="str">
        <f t="shared" si="29"/>
        <v/>
      </c>
      <c r="AA204" s="30" t="e">
        <f t="shared" si="30"/>
        <v>#N/A</v>
      </c>
      <c r="AB204" s="30" t="e">
        <f t="shared" si="31"/>
        <v>#N/A</v>
      </c>
    </row>
    <row r="205" spans="2:28" x14ac:dyDescent="0.25">
      <c r="B205" s="25" t="str">
        <f>IF(Mensal!B205="","",Mensal!B205)</f>
        <v/>
      </c>
      <c r="C205" s="1" t="str">
        <f t="shared" si="27"/>
        <v/>
      </c>
      <c r="D205" s="28" t="str">
        <f>IF($B205="","",IF(Premissas!$D$10=0,0,E204*Mensal!C205/Mensal!C204))</f>
        <v/>
      </c>
      <c r="E205" s="28" t="str">
        <f>IF($B205="","",IF($Q205,$T205*Premissas!$D$10,D205))</f>
        <v/>
      </c>
      <c r="F205" s="28" t="str">
        <f>IF($B205="","",IF(Premissas!$D$11=0,0,G204*Mensal!D205/Mensal!D204))</f>
        <v/>
      </c>
      <c r="G205" s="28" t="str">
        <f>IF($B205="","",IF($Q205,$T205*Premissas!$D$11,F205))</f>
        <v/>
      </c>
      <c r="H205" s="28" t="str">
        <f>IF($B205="","",IF(Premissas!$D$12=0,0,I204*Mensal!E205/Mensal!E204))</f>
        <v/>
      </c>
      <c r="I205" s="28" t="str">
        <f>IF($B205="","",IF($Q205,$T205*Premissas!$D$12,H205))</f>
        <v/>
      </c>
      <c r="J205" s="28" t="str">
        <f>IF($B205="","",IF(Premissas!$D$13=0,0,K204*Mensal!F205/Mensal!F204))</f>
        <v/>
      </c>
      <c r="K205" s="28" t="str">
        <f>IF($B205="","",IF($Q205,$T205*Premissas!$D$13,J205))</f>
        <v/>
      </c>
      <c r="L205" s="28" t="str">
        <f>IF($B205="","",IF(Premissas!$D$14=0,0,M204*Mensal!G205/Mensal!G204))</f>
        <v/>
      </c>
      <c r="M205" s="28" t="str">
        <f>IF($B205="","",IF($Q205,$T205*Premissas!$D$14,L205))</f>
        <v/>
      </c>
      <c r="N205" s="28" t="str">
        <f>IF($B205="","",IF(Premissas!$D$15=0,0,O204*Mensal!H205/Mensal!H204))</f>
        <v/>
      </c>
      <c r="O205" s="28" t="str">
        <f>IF($B205="","",IF($Q205,$T205*Premissas!$D$15,N205))</f>
        <v/>
      </c>
      <c r="P205" s="28" t="str">
        <f t="shared" si="32"/>
        <v/>
      </c>
      <c r="Q205" s="14" t="str">
        <f>IF($B205="","",AND(Premissas!$E$19&gt;0,MOD($C205,MAX(Premissas!$E$19,1))=0))</f>
        <v/>
      </c>
      <c r="R205" s="28" t="str">
        <f>IF($B205="","",IF($Q205,ABS($P205*Premissas!$D$10-D205)+ABS($P205*Premissas!$D$11-F205)+ABS($P205*Premissas!$D$12-H205)+ABS($P205*Premissas!$D$13-J205)+ABS($P205*Premissas!$D$14-L205)+ABS($P205*Premissas!$D$15-N205),0))</f>
        <v/>
      </c>
      <c r="S205" s="29" t="str">
        <f>IF($B205="","",R205*Premissas!$D$20)</f>
        <v/>
      </c>
      <c r="T205" s="31" t="str">
        <f t="shared" si="33"/>
        <v/>
      </c>
      <c r="U205" s="12" t="str">
        <f t="shared" si="34"/>
        <v/>
      </c>
      <c r="V205" s="28" t="str">
        <f>IF($B205="","",Premissas!$D$7*Mensal!$I205/Mensal!$I$6)</f>
        <v/>
      </c>
      <c r="W205" s="12" t="str">
        <f t="shared" si="35"/>
        <v/>
      </c>
      <c r="X205" s="28" t="str">
        <f>IF($B205="","",MAX($T$6:T205))</f>
        <v/>
      </c>
      <c r="Y205" s="12" t="str">
        <f t="shared" si="28"/>
        <v/>
      </c>
      <c r="Z205" s="1" t="str">
        <f t="shared" si="29"/>
        <v/>
      </c>
      <c r="AA205" s="30" t="e">
        <f t="shared" si="30"/>
        <v>#N/A</v>
      </c>
      <c r="AB205" s="30" t="e">
        <f t="shared" si="31"/>
        <v>#N/A</v>
      </c>
    </row>
    <row r="206" spans="2:28" x14ac:dyDescent="0.25">
      <c r="B206" s="25" t="str">
        <f>IF(Mensal!B206="","",Mensal!B206)</f>
        <v/>
      </c>
      <c r="C206" s="1" t="str">
        <f t="shared" si="27"/>
        <v/>
      </c>
      <c r="D206" s="28" t="str">
        <f>IF($B206="","",IF(Premissas!$D$10=0,0,E205*Mensal!C206/Mensal!C205))</f>
        <v/>
      </c>
      <c r="E206" s="28" t="str">
        <f>IF($B206="","",IF($Q206,$T206*Premissas!$D$10,D206))</f>
        <v/>
      </c>
      <c r="F206" s="28" t="str">
        <f>IF($B206="","",IF(Premissas!$D$11=0,0,G205*Mensal!D206/Mensal!D205))</f>
        <v/>
      </c>
      <c r="G206" s="28" t="str">
        <f>IF($B206="","",IF($Q206,$T206*Premissas!$D$11,F206))</f>
        <v/>
      </c>
      <c r="H206" s="28" t="str">
        <f>IF($B206="","",IF(Premissas!$D$12=0,0,I205*Mensal!E206/Mensal!E205))</f>
        <v/>
      </c>
      <c r="I206" s="28" t="str">
        <f>IF($B206="","",IF($Q206,$T206*Premissas!$D$12,H206))</f>
        <v/>
      </c>
      <c r="J206" s="28" t="str">
        <f>IF($B206="","",IF(Premissas!$D$13=0,0,K205*Mensal!F206/Mensal!F205))</f>
        <v/>
      </c>
      <c r="K206" s="28" t="str">
        <f>IF($B206="","",IF($Q206,$T206*Premissas!$D$13,J206))</f>
        <v/>
      </c>
      <c r="L206" s="28" t="str">
        <f>IF($B206="","",IF(Premissas!$D$14=0,0,M205*Mensal!G206/Mensal!G205))</f>
        <v/>
      </c>
      <c r="M206" s="28" t="str">
        <f>IF($B206="","",IF($Q206,$T206*Premissas!$D$14,L206))</f>
        <v/>
      </c>
      <c r="N206" s="28" t="str">
        <f>IF($B206="","",IF(Premissas!$D$15=0,0,O205*Mensal!H206/Mensal!H205))</f>
        <v/>
      </c>
      <c r="O206" s="28" t="str">
        <f>IF($B206="","",IF($Q206,$T206*Premissas!$D$15,N206))</f>
        <v/>
      </c>
      <c r="P206" s="28" t="str">
        <f t="shared" si="32"/>
        <v/>
      </c>
      <c r="Q206" s="14" t="str">
        <f>IF($B206="","",AND(Premissas!$E$19&gt;0,MOD($C206,MAX(Premissas!$E$19,1))=0))</f>
        <v/>
      </c>
      <c r="R206" s="28" t="str">
        <f>IF($B206="","",IF($Q206,ABS($P206*Premissas!$D$10-D206)+ABS($P206*Premissas!$D$11-F206)+ABS($P206*Premissas!$D$12-H206)+ABS($P206*Premissas!$D$13-J206)+ABS($P206*Premissas!$D$14-L206)+ABS($P206*Premissas!$D$15-N206),0))</f>
        <v/>
      </c>
      <c r="S206" s="29" t="str">
        <f>IF($B206="","",R206*Premissas!$D$20)</f>
        <v/>
      </c>
      <c r="T206" s="31" t="str">
        <f t="shared" si="33"/>
        <v/>
      </c>
      <c r="U206" s="12" t="str">
        <f t="shared" si="34"/>
        <v/>
      </c>
      <c r="V206" s="28" t="str">
        <f>IF($B206="","",Premissas!$D$7*Mensal!$I206/Mensal!$I$6)</f>
        <v/>
      </c>
      <c r="W206" s="12" t="str">
        <f t="shared" si="35"/>
        <v/>
      </c>
      <c r="X206" s="28" t="str">
        <f>IF($B206="","",MAX($T$6:T206))</f>
        <v/>
      </c>
      <c r="Y206" s="12" t="str">
        <f t="shared" si="28"/>
        <v/>
      </c>
      <c r="Z206" s="1" t="str">
        <f t="shared" si="29"/>
        <v/>
      </c>
      <c r="AA206" s="30" t="e">
        <f t="shared" si="30"/>
        <v>#N/A</v>
      </c>
      <c r="AB206" s="30" t="e">
        <f t="shared" si="31"/>
        <v>#N/A</v>
      </c>
    </row>
    <row r="207" spans="2:28" x14ac:dyDescent="0.25">
      <c r="B207" s="25" t="str">
        <f>IF(Mensal!B207="","",Mensal!B207)</f>
        <v/>
      </c>
      <c r="C207" s="1" t="str">
        <f t="shared" si="27"/>
        <v/>
      </c>
      <c r="D207" s="28" t="str">
        <f>IF($B207="","",IF(Premissas!$D$10=0,0,E206*Mensal!C207/Mensal!C206))</f>
        <v/>
      </c>
      <c r="E207" s="28" t="str">
        <f>IF($B207="","",IF($Q207,$T207*Premissas!$D$10,D207))</f>
        <v/>
      </c>
      <c r="F207" s="28" t="str">
        <f>IF($B207="","",IF(Premissas!$D$11=0,0,G206*Mensal!D207/Mensal!D206))</f>
        <v/>
      </c>
      <c r="G207" s="28" t="str">
        <f>IF($B207="","",IF($Q207,$T207*Premissas!$D$11,F207))</f>
        <v/>
      </c>
      <c r="H207" s="28" t="str">
        <f>IF($B207="","",IF(Premissas!$D$12=0,0,I206*Mensal!E207/Mensal!E206))</f>
        <v/>
      </c>
      <c r="I207" s="28" t="str">
        <f>IF($B207="","",IF($Q207,$T207*Premissas!$D$12,H207))</f>
        <v/>
      </c>
      <c r="J207" s="28" t="str">
        <f>IF($B207="","",IF(Premissas!$D$13=0,0,K206*Mensal!F207/Mensal!F206))</f>
        <v/>
      </c>
      <c r="K207" s="28" t="str">
        <f>IF($B207="","",IF($Q207,$T207*Premissas!$D$13,J207))</f>
        <v/>
      </c>
      <c r="L207" s="28" t="str">
        <f>IF($B207="","",IF(Premissas!$D$14=0,0,M206*Mensal!G207/Mensal!G206))</f>
        <v/>
      </c>
      <c r="M207" s="28" t="str">
        <f>IF($B207="","",IF($Q207,$T207*Premissas!$D$14,L207))</f>
        <v/>
      </c>
      <c r="N207" s="28" t="str">
        <f>IF($B207="","",IF(Premissas!$D$15=0,0,O206*Mensal!H207/Mensal!H206))</f>
        <v/>
      </c>
      <c r="O207" s="28" t="str">
        <f>IF($B207="","",IF($Q207,$T207*Premissas!$D$15,N207))</f>
        <v/>
      </c>
      <c r="P207" s="28" t="str">
        <f t="shared" si="32"/>
        <v/>
      </c>
      <c r="Q207" s="14" t="str">
        <f>IF($B207="","",AND(Premissas!$E$19&gt;0,MOD($C207,MAX(Premissas!$E$19,1))=0))</f>
        <v/>
      </c>
      <c r="R207" s="28" t="str">
        <f>IF($B207="","",IF($Q207,ABS($P207*Premissas!$D$10-D207)+ABS($P207*Premissas!$D$11-F207)+ABS($P207*Premissas!$D$12-H207)+ABS($P207*Premissas!$D$13-J207)+ABS($P207*Premissas!$D$14-L207)+ABS($P207*Premissas!$D$15-N207),0))</f>
        <v/>
      </c>
      <c r="S207" s="29" t="str">
        <f>IF($B207="","",R207*Premissas!$D$20)</f>
        <v/>
      </c>
      <c r="T207" s="31" t="str">
        <f t="shared" si="33"/>
        <v/>
      </c>
      <c r="U207" s="12" t="str">
        <f t="shared" si="34"/>
        <v/>
      </c>
      <c r="V207" s="28" t="str">
        <f>IF($B207="","",Premissas!$D$7*Mensal!$I207/Mensal!$I$6)</f>
        <v/>
      </c>
      <c r="W207" s="12" t="str">
        <f t="shared" si="35"/>
        <v/>
      </c>
      <c r="X207" s="28" t="str">
        <f>IF($B207="","",MAX($T$6:T207))</f>
        <v/>
      </c>
      <c r="Y207" s="12" t="str">
        <f t="shared" si="28"/>
        <v/>
      </c>
      <c r="Z207" s="1" t="str">
        <f t="shared" si="29"/>
        <v/>
      </c>
      <c r="AA207" s="30" t="e">
        <f t="shared" si="30"/>
        <v>#N/A</v>
      </c>
      <c r="AB207" s="30" t="e">
        <f t="shared" si="31"/>
        <v>#N/A</v>
      </c>
    </row>
    <row r="208" spans="2:28" x14ac:dyDescent="0.25">
      <c r="B208" s="25" t="str">
        <f>IF(Mensal!B208="","",Mensal!B208)</f>
        <v/>
      </c>
      <c r="C208" s="1" t="str">
        <f t="shared" si="27"/>
        <v/>
      </c>
      <c r="D208" s="28" t="str">
        <f>IF($B208="","",IF(Premissas!$D$10=0,0,E207*Mensal!C208/Mensal!C207))</f>
        <v/>
      </c>
      <c r="E208" s="28" t="str">
        <f>IF($B208="","",IF($Q208,$T208*Premissas!$D$10,D208))</f>
        <v/>
      </c>
      <c r="F208" s="28" t="str">
        <f>IF($B208="","",IF(Premissas!$D$11=0,0,G207*Mensal!D208/Mensal!D207))</f>
        <v/>
      </c>
      <c r="G208" s="28" t="str">
        <f>IF($B208="","",IF($Q208,$T208*Premissas!$D$11,F208))</f>
        <v/>
      </c>
      <c r="H208" s="28" t="str">
        <f>IF($B208="","",IF(Premissas!$D$12=0,0,I207*Mensal!E208/Mensal!E207))</f>
        <v/>
      </c>
      <c r="I208" s="28" t="str">
        <f>IF($B208="","",IF($Q208,$T208*Premissas!$D$12,H208))</f>
        <v/>
      </c>
      <c r="J208" s="28" t="str">
        <f>IF($B208="","",IF(Premissas!$D$13=0,0,K207*Mensal!F208/Mensal!F207))</f>
        <v/>
      </c>
      <c r="K208" s="28" t="str">
        <f>IF($B208="","",IF($Q208,$T208*Premissas!$D$13,J208))</f>
        <v/>
      </c>
      <c r="L208" s="28" t="str">
        <f>IF($B208="","",IF(Premissas!$D$14=0,0,M207*Mensal!G208/Mensal!G207))</f>
        <v/>
      </c>
      <c r="M208" s="28" t="str">
        <f>IF($B208="","",IF($Q208,$T208*Premissas!$D$14,L208))</f>
        <v/>
      </c>
      <c r="N208" s="28" t="str">
        <f>IF($B208="","",IF(Premissas!$D$15=0,0,O207*Mensal!H208/Mensal!H207))</f>
        <v/>
      </c>
      <c r="O208" s="28" t="str">
        <f>IF($B208="","",IF($Q208,$T208*Premissas!$D$15,N208))</f>
        <v/>
      </c>
      <c r="P208" s="28" t="str">
        <f t="shared" si="32"/>
        <v/>
      </c>
      <c r="Q208" s="14" t="str">
        <f>IF($B208="","",AND(Premissas!$E$19&gt;0,MOD($C208,MAX(Premissas!$E$19,1))=0))</f>
        <v/>
      </c>
      <c r="R208" s="28" t="str">
        <f>IF($B208="","",IF($Q208,ABS($P208*Premissas!$D$10-D208)+ABS($P208*Premissas!$D$11-F208)+ABS($P208*Premissas!$D$12-H208)+ABS($P208*Premissas!$D$13-J208)+ABS($P208*Premissas!$D$14-L208)+ABS($P208*Premissas!$D$15-N208),0))</f>
        <v/>
      </c>
      <c r="S208" s="29" t="str">
        <f>IF($B208="","",R208*Premissas!$D$20)</f>
        <v/>
      </c>
      <c r="T208" s="31" t="str">
        <f t="shared" si="33"/>
        <v/>
      </c>
      <c r="U208" s="12" t="str">
        <f t="shared" si="34"/>
        <v/>
      </c>
      <c r="V208" s="28" t="str">
        <f>IF($B208="","",Premissas!$D$7*Mensal!$I208/Mensal!$I$6)</f>
        <v/>
      </c>
      <c r="W208" s="12" t="str">
        <f t="shared" si="35"/>
        <v/>
      </c>
      <c r="X208" s="28" t="str">
        <f>IF($B208="","",MAX($T$6:T208))</f>
        <v/>
      </c>
      <c r="Y208" s="12" t="str">
        <f t="shared" si="28"/>
        <v/>
      </c>
      <c r="Z208" s="1" t="str">
        <f t="shared" si="29"/>
        <v/>
      </c>
      <c r="AA208" s="30" t="e">
        <f t="shared" si="30"/>
        <v>#N/A</v>
      </c>
      <c r="AB208" s="30" t="e">
        <f t="shared" si="31"/>
        <v>#N/A</v>
      </c>
    </row>
    <row r="209" spans="2:28" x14ac:dyDescent="0.25">
      <c r="B209" s="25" t="str">
        <f>IF(Mensal!B209="","",Mensal!B209)</f>
        <v/>
      </c>
      <c r="C209" s="1" t="str">
        <f t="shared" si="27"/>
        <v/>
      </c>
      <c r="D209" s="28" t="str">
        <f>IF($B209="","",IF(Premissas!$D$10=0,0,E208*Mensal!C209/Mensal!C208))</f>
        <v/>
      </c>
      <c r="E209" s="28" t="str">
        <f>IF($B209="","",IF($Q209,$T209*Premissas!$D$10,D209))</f>
        <v/>
      </c>
      <c r="F209" s="28" t="str">
        <f>IF($B209="","",IF(Premissas!$D$11=0,0,G208*Mensal!D209/Mensal!D208))</f>
        <v/>
      </c>
      <c r="G209" s="28" t="str">
        <f>IF($B209="","",IF($Q209,$T209*Premissas!$D$11,F209))</f>
        <v/>
      </c>
      <c r="H209" s="28" t="str">
        <f>IF($B209="","",IF(Premissas!$D$12=0,0,I208*Mensal!E209/Mensal!E208))</f>
        <v/>
      </c>
      <c r="I209" s="28" t="str">
        <f>IF($B209="","",IF($Q209,$T209*Premissas!$D$12,H209))</f>
        <v/>
      </c>
      <c r="J209" s="28" t="str">
        <f>IF($B209="","",IF(Premissas!$D$13=0,0,K208*Mensal!F209/Mensal!F208))</f>
        <v/>
      </c>
      <c r="K209" s="28" t="str">
        <f>IF($B209="","",IF($Q209,$T209*Premissas!$D$13,J209))</f>
        <v/>
      </c>
      <c r="L209" s="28" t="str">
        <f>IF($B209="","",IF(Premissas!$D$14=0,0,M208*Mensal!G209/Mensal!G208))</f>
        <v/>
      </c>
      <c r="M209" s="28" t="str">
        <f>IF($B209="","",IF($Q209,$T209*Premissas!$D$14,L209))</f>
        <v/>
      </c>
      <c r="N209" s="28" t="str">
        <f>IF($B209="","",IF(Premissas!$D$15=0,0,O208*Mensal!H209/Mensal!H208))</f>
        <v/>
      </c>
      <c r="O209" s="28" t="str">
        <f>IF($B209="","",IF($Q209,$T209*Premissas!$D$15,N209))</f>
        <v/>
      </c>
      <c r="P209" s="28" t="str">
        <f t="shared" si="32"/>
        <v/>
      </c>
      <c r="Q209" s="14" t="str">
        <f>IF($B209="","",AND(Premissas!$E$19&gt;0,MOD($C209,MAX(Premissas!$E$19,1))=0))</f>
        <v/>
      </c>
      <c r="R209" s="28" t="str">
        <f>IF($B209="","",IF($Q209,ABS($P209*Premissas!$D$10-D209)+ABS($P209*Premissas!$D$11-F209)+ABS($P209*Premissas!$D$12-H209)+ABS($P209*Premissas!$D$13-J209)+ABS($P209*Premissas!$D$14-L209)+ABS($P209*Premissas!$D$15-N209),0))</f>
        <v/>
      </c>
      <c r="S209" s="29" t="str">
        <f>IF($B209="","",R209*Premissas!$D$20)</f>
        <v/>
      </c>
      <c r="T209" s="31" t="str">
        <f t="shared" si="33"/>
        <v/>
      </c>
      <c r="U209" s="12" t="str">
        <f t="shared" si="34"/>
        <v/>
      </c>
      <c r="V209" s="28" t="str">
        <f>IF($B209="","",Premissas!$D$7*Mensal!$I209/Mensal!$I$6)</f>
        <v/>
      </c>
      <c r="W209" s="12" t="str">
        <f t="shared" si="35"/>
        <v/>
      </c>
      <c r="X209" s="28" t="str">
        <f>IF($B209="","",MAX($T$6:T209))</f>
        <v/>
      </c>
      <c r="Y209" s="12" t="str">
        <f t="shared" si="28"/>
        <v/>
      </c>
      <c r="Z209" s="1" t="str">
        <f t="shared" si="29"/>
        <v/>
      </c>
      <c r="AA209" s="30" t="e">
        <f t="shared" si="30"/>
        <v>#N/A</v>
      </c>
      <c r="AB209" s="30" t="e">
        <f t="shared" si="31"/>
        <v>#N/A</v>
      </c>
    </row>
    <row r="210" spans="2:28" x14ac:dyDescent="0.25">
      <c r="B210" s="25" t="str">
        <f>IF(Mensal!B210="","",Mensal!B210)</f>
        <v/>
      </c>
      <c r="C210" s="1" t="str">
        <f t="shared" si="27"/>
        <v/>
      </c>
      <c r="D210" s="28" t="str">
        <f>IF($B210="","",IF(Premissas!$D$10=0,0,E209*Mensal!C210/Mensal!C209))</f>
        <v/>
      </c>
      <c r="E210" s="28" t="str">
        <f>IF($B210="","",IF($Q210,$T210*Premissas!$D$10,D210))</f>
        <v/>
      </c>
      <c r="F210" s="28" t="str">
        <f>IF($B210="","",IF(Premissas!$D$11=0,0,G209*Mensal!D210/Mensal!D209))</f>
        <v/>
      </c>
      <c r="G210" s="28" t="str">
        <f>IF($B210="","",IF($Q210,$T210*Premissas!$D$11,F210))</f>
        <v/>
      </c>
      <c r="H210" s="28" t="str">
        <f>IF($B210="","",IF(Premissas!$D$12=0,0,I209*Mensal!E210/Mensal!E209))</f>
        <v/>
      </c>
      <c r="I210" s="28" t="str">
        <f>IF($B210="","",IF($Q210,$T210*Premissas!$D$12,H210))</f>
        <v/>
      </c>
      <c r="J210" s="28" t="str">
        <f>IF($B210="","",IF(Premissas!$D$13=0,0,K209*Mensal!F210/Mensal!F209))</f>
        <v/>
      </c>
      <c r="K210" s="28" t="str">
        <f>IF($B210="","",IF($Q210,$T210*Premissas!$D$13,J210))</f>
        <v/>
      </c>
      <c r="L210" s="28" t="str">
        <f>IF($B210="","",IF(Premissas!$D$14=0,0,M209*Mensal!G210/Mensal!G209))</f>
        <v/>
      </c>
      <c r="M210" s="28" t="str">
        <f>IF($B210="","",IF($Q210,$T210*Premissas!$D$14,L210))</f>
        <v/>
      </c>
      <c r="N210" s="28" t="str">
        <f>IF($B210="","",IF(Premissas!$D$15=0,0,O209*Mensal!H210/Mensal!H209))</f>
        <v/>
      </c>
      <c r="O210" s="28" t="str">
        <f>IF($B210="","",IF($Q210,$T210*Premissas!$D$15,N210))</f>
        <v/>
      </c>
      <c r="P210" s="28" t="str">
        <f t="shared" si="32"/>
        <v/>
      </c>
      <c r="Q210" s="14" t="str">
        <f>IF($B210="","",AND(Premissas!$E$19&gt;0,MOD($C210,MAX(Premissas!$E$19,1))=0))</f>
        <v/>
      </c>
      <c r="R210" s="28" t="str">
        <f>IF($B210="","",IF($Q210,ABS($P210*Premissas!$D$10-D210)+ABS($P210*Premissas!$D$11-F210)+ABS($P210*Premissas!$D$12-H210)+ABS($P210*Premissas!$D$13-J210)+ABS($P210*Premissas!$D$14-L210)+ABS($P210*Premissas!$D$15-N210),0))</f>
        <v/>
      </c>
      <c r="S210" s="29" t="str">
        <f>IF($B210="","",R210*Premissas!$D$20)</f>
        <v/>
      </c>
      <c r="T210" s="31" t="str">
        <f t="shared" si="33"/>
        <v/>
      </c>
      <c r="U210" s="12" t="str">
        <f t="shared" si="34"/>
        <v/>
      </c>
      <c r="V210" s="28" t="str">
        <f>IF($B210="","",Premissas!$D$7*Mensal!$I210/Mensal!$I$6)</f>
        <v/>
      </c>
      <c r="W210" s="12" t="str">
        <f t="shared" si="35"/>
        <v/>
      </c>
      <c r="X210" s="28" t="str">
        <f>IF($B210="","",MAX($T$6:T210))</f>
        <v/>
      </c>
      <c r="Y210" s="12" t="str">
        <f t="shared" si="28"/>
        <v/>
      </c>
      <c r="Z210" s="1" t="str">
        <f t="shared" si="29"/>
        <v/>
      </c>
      <c r="AA210" s="30" t="e">
        <f t="shared" si="30"/>
        <v>#N/A</v>
      </c>
      <c r="AB210" s="30" t="e">
        <f t="shared" si="31"/>
        <v>#N/A</v>
      </c>
    </row>
    <row r="211" spans="2:28" x14ac:dyDescent="0.25">
      <c r="B211" s="25" t="str">
        <f>IF(Mensal!B211="","",Mensal!B211)</f>
        <v/>
      </c>
      <c r="C211" s="1" t="str">
        <f t="shared" si="27"/>
        <v/>
      </c>
      <c r="D211" s="28" t="str">
        <f>IF($B211="","",IF(Premissas!$D$10=0,0,E210*Mensal!C211/Mensal!C210))</f>
        <v/>
      </c>
      <c r="E211" s="28" t="str">
        <f>IF($B211="","",IF($Q211,$T211*Premissas!$D$10,D211))</f>
        <v/>
      </c>
      <c r="F211" s="28" t="str">
        <f>IF($B211="","",IF(Premissas!$D$11=0,0,G210*Mensal!D211/Mensal!D210))</f>
        <v/>
      </c>
      <c r="G211" s="28" t="str">
        <f>IF($B211="","",IF($Q211,$T211*Premissas!$D$11,F211))</f>
        <v/>
      </c>
      <c r="H211" s="28" t="str">
        <f>IF($B211="","",IF(Premissas!$D$12=0,0,I210*Mensal!E211/Mensal!E210))</f>
        <v/>
      </c>
      <c r="I211" s="28" t="str">
        <f>IF($B211="","",IF($Q211,$T211*Premissas!$D$12,H211))</f>
        <v/>
      </c>
      <c r="J211" s="28" t="str">
        <f>IF($B211="","",IF(Premissas!$D$13=0,0,K210*Mensal!F211/Mensal!F210))</f>
        <v/>
      </c>
      <c r="K211" s="28" t="str">
        <f>IF($B211="","",IF($Q211,$T211*Premissas!$D$13,J211))</f>
        <v/>
      </c>
      <c r="L211" s="28" t="str">
        <f>IF($B211="","",IF(Premissas!$D$14=0,0,M210*Mensal!G211/Mensal!G210))</f>
        <v/>
      </c>
      <c r="M211" s="28" t="str">
        <f>IF($B211="","",IF($Q211,$T211*Premissas!$D$14,L211))</f>
        <v/>
      </c>
      <c r="N211" s="28" t="str">
        <f>IF($B211="","",IF(Premissas!$D$15=0,0,O210*Mensal!H211/Mensal!H210))</f>
        <v/>
      </c>
      <c r="O211" s="28" t="str">
        <f>IF($B211="","",IF($Q211,$T211*Premissas!$D$15,N211))</f>
        <v/>
      </c>
      <c r="P211" s="28" t="str">
        <f t="shared" si="32"/>
        <v/>
      </c>
      <c r="Q211" s="14" t="str">
        <f>IF($B211="","",AND(Premissas!$E$19&gt;0,MOD($C211,MAX(Premissas!$E$19,1))=0))</f>
        <v/>
      </c>
      <c r="R211" s="28" t="str">
        <f>IF($B211="","",IF($Q211,ABS($P211*Premissas!$D$10-D211)+ABS($P211*Premissas!$D$11-F211)+ABS($P211*Premissas!$D$12-H211)+ABS($P211*Premissas!$D$13-J211)+ABS($P211*Premissas!$D$14-L211)+ABS($P211*Premissas!$D$15-N211),0))</f>
        <v/>
      </c>
      <c r="S211" s="29" t="str">
        <f>IF($B211="","",R211*Premissas!$D$20)</f>
        <v/>
      </c>
      <c r="T211" s="31" t="str">
        <f t="shared" si="33"/>
        <v/>
      </c>
      <c r="U211" s="12" t="str">
        <f t="shared" si="34"/>
        <v/>
      </c>
      <c r="V211" s="28" t="str">
        <f>IF($B211="","",Premissas!$D$7*Mensal!$I211/Mensal!$I$6)</f>
        <v/>
      </c>
      <c r="W211" s="12" t="str">
        <f t="shared" si="35"/>
        <v/>
      </c>
      <c r="X211" s="28" t="str">
        <f>IF($B211="","",MAX($T$6:T211))</f>
        <v/>
      </c>
      <c r="Y211" s="12" t="str">
        <f t="shared" si="28"/>
        <v/>
      </c>
      <c r="Z211" s="1" t="str">
        <f t="shared" si="29"/>
        <v/>
      </c>
      <c r="AA211" s="30" t="e">
        <f t="shared" si="30"/>
        <v>#N/A</v>
      </c>
      <c r="AB211" s="30" t="e">
        <f t="shared" si="31"/>
        <v>#N/A</v>
      </c>
    </row>
    <row r="212" spans="2:28" x14ac:dyDescent="0.25">
      <c r="B212" s="25" t="str">
        <f>IF(Mensal!B212="","",Mensal!B212)</f>
        <v/>
      </c>
      <c r="C212" s="1" t="str">
        <f t="shared" si="27"/>
        <v/>
      </c>
      <c r="D212" s="28" t="str">
        <f>IF($B212="","",IF(Premissas!$D$10=0,0,E211*Mensal!C212/Mensal!C211))</f>
        <v/>
      </c>
      <c r="E212" s="28" t="str">
        <f>IF($B212="","",IF($Q212,$T212*Premissas!$D$10,D212))</f>
        <v/>
      </c>
      <c r="F212" s="28" t="str">
        <f>IF($B212="","",IF(Premissas!$D$11=0,0,G211*Mensal!D212/Mensal!D211))</f>
        <v/>
      </c>
      <c r="G212" s="28" t="str">
        <f>IF($B212="","",IF($Q212,$T212*Premissas!$D$11,F212))</f>
        <v/>
      </c>
      <c r="H212" s="28" t="str">
        <f>IF($B212="","",IF(Premissas!$D$12=0,0,I211*Mensal!E212/Mensal!E211))</f>
        <v/>
      </c>
      <c r="I212" s="28" t="str">
        <f>IF($B212="","",IF($Q212,$T212*Premissas!$D$12,H212))</f>
        <v/>
      </c>
      <c r="J212" s="28" t="str">
        <f>IF($B212="","",IF(Premissas!$D$13=0,0,K211*Mensal!F212/Mensal!F211))</f>
        <v/>
      </c>
      <c r="K212" s="28" t="str">
        <f>IF($B212="","",IF($Q212,$T212*Premissas!$D$13,J212))</f>
        <v/>
      </c>
      <c r="L212" s="28" t="str">
        <f>IF($B212="","",IF(Premissas!$D$14=0,0,M211*Mensal!G212/Mensal!G211))</f>
        <v/>
      </c>
      <c r="M212" s="28" t="str">
        <f>IF($B212="","",IF($Q212,$T212*Premissas!$D$14,L212))</f>
        <v/>
      </c>
      <c r="N212" s="28" t="str">
        <f>IF($B212="","",IF(Premissas!$D$15=0,0,O211*Mensal!H212/Mensal!H211))</f>
        <v/>
      </c>
      <c r="O212" s="28" t="str">
        <f>IF($B212="","",IF($Q212,$T212*Premissas!$D$15,N212))</f>
        <v/>
      </c>
      <c r="P212" s="28" t="str">
        <f t="shared" si="32"/>
        <v/>
      </c>
      <c r="Q212" s="14" t="str">
        <f>IF($B212="","",AND(Premissas!$E$19&gt;0,MOD($C212,MAX(Premissas!$E$19,1))=0))</f>
        <v/>
      </c>
      <c r="R212" s="28" t="str">
        <f>IF($B212="","",IF($Q212,ABS($P212*Premissas!$D$10-D212)+ABS($P212*Premissas!$D$11-F212)+ABS($P212*Premissas!$D$12-H212)+ABS($P212*Premissas!$D$13-J212)+ABS($P212*Premissas!$D$14-L212)+ABS($P212*Premissas!$D$15-N212),0))</f>
        <v/>
      </c>
      <c r="S212" s="29" t="str">
        <f>IF($B212="","",R212*Premissas!$D$20)</f>
        <v/>
      </c>
      <c r="T212" s="31" t="str">
        <f t="shared" si="33"/>
        <v/>
      </c>
      <c r="U212" s="12" t="str">
        <f t="shared" si="34"/>
        <v/>
      </c>
      <c r="V212" s="28" t="str">
        <f>IF($B212="","",Premissas!$D$7*Mensal!$I212/Mensal!$I$6)</f>
        <v/>
      </c>
      <c r="W212" s="12" t="str">
        <f t="shared" si="35"/>
        <v/>
      </c>
      <c r="X212" s="28" t="str">
        <f>IF($B212="","",MAX($T$6:T212))</f>
        <v/>
      </c>
      <c r="Y212" s="12" t="str">
        <f t="shared" si="28"/>
        <v/>
      </c>
      <c r="Z212" s="1" t="str">
        <f t="shared" si="29"/>
        <v/>
      </c>
      <c r="AA212" s="30" t="e">
        <f t="shared" si="30"/>
        <v>#N/A</v>
      </c>
      <c r="AB212" s="30" t="e">
        <f t="shared" si="31"/>
        <v>#N/A</v>
      </c>
    </row>
    <row r="213" spans="2:28" x14ac:dyDescent="0.25">
      <c r="B213" s="25" t="str">
        <f>IF(Mensal!B213="","",Mensal!B213)</f>
        <v/>
      </c>
      <c r="C213" s="1" t="str">
        <f t="shared" si="27"/>
        <v/>
      </c>
      <c r="D213" s="28" t="str">
        <f>IF($B213="","",IF(Premissas!$D$10=0,0,E212*Mensal!C213/Mensal!C212))</f>
        <v/>
      </c>
      <c r="E213" s="28" t="str">
        <f>IF($B213="","",IF($Q213,$T213*Premissas!$D$10,D213))</f>
        <v/>
      </c>
      <c r="F213" s="28" t="str">
        <f>IF($B213="","",IF(Premissas!$D$11=0,0,G212*Mensal!D213/Mensal!D212))</f>
        <v/>
      </c>
      <c r="G213" s="28" t="str">
        <f>IF($B213="","",IF($Q213,$T213*Premissas!$D$11,F213))</f>
        <v/>
      </c>
      <c r="H213" s="28" t="str">
        <f>IF($B213="","",IF(Premissas!$D$12=0,0,I212*Mensal!E213/Mensal!E212))</f>
        <v/>
      </c>
      <c r="I213" s="28" t="str">
        <f>IF($B213="","",IF($Q213,$T213*Premissas!$D$12,H213))</f>
        <v/>
      </c>
      <c r="J213" s="28" t="str">
        <f>IF($B213="","",IF(Premissas!$D$13=0,0,K212*Mensal!F213/Mensal!F212))</f>
        <v/>
      </c>
      <c r="K213" s="28" t="str">
        <f>IF($B213="","",IF($Q213,$T213*Premissas!$D$13,J213))</f>
        <v/>
      </c>
      <c r="L213" s="28" t="str">
        <f>IF($B213="","",IF(Premissas!$D$14=0,0,M212*Mensal!G213/Mensal!G212))</f>
        <v/>
      </c>
      <c r="M213" s="28" t="str">
        <f>IF($B213="","",IF($Q213,$T213*Premissas!$D$14,L213))</f>
        <v/>
      </c>
      <c r="N213" s="28" t="str">
        <f>IF($B213="","",IF(Premissas!$D$15=0,0,O212*Mensal!H213/Mensal!H212))</f>
        <v/>
      </c>
      <c r="O213" s="28" t="str">
        <f>IF($B213="","",IF($Q213,$T213*Premissas!$D$15,N213))</f>
        <v/>
      </c>
      <c r="P213" s="28" t="str">
        <f t="shared" si="32"/>
        <v/>
      </c>
      <c r="Q213" s="14" t="str">
        <f>IF($B213="","",AND(Premissas!$E$19&gt;0,MOD($C213,MAX(Premissas!$E$19,1))=0))</f>
        <v/>
      </c>
      <c r="R213" s="28" t="str">
        <f>IF($B213="","",IF($Q213,ABS($P213*Premissas!$D$10-D213)+ABS($P213*Premissas!$D$11-F213)+ABS($P213*Premissas!$D$12-H213)+ABS($P213*Premissas!$D$13-J213)+ABS($P213*Premissas!$D$14-L213)+ABS($P213*Premissas!$D$15-N213),0))</f>
        <v/>
      </c>
      <c r="S213" s="29" t="str">
        <f>IF($B213="","",R213*Premissas!$D$20)</f>
        <v/>
      </c>
      <c r="T213" s="31" t="str">
        <f t="shared" si="33"/>
        <v/>
      </c>
      <c r="U213" s="12" t="str">
        <f t="shared" si="34"/>
        <v/>
      </c>
      <c r="V213" s="28" t="str">
        <f>IF($B213="","",Premissas!$D$7*Mensal!$I213/Mensal!$I$6)</f>
        <v/>
      </c>
      <c r="W213" s="12" t="str">
        <f t="shared" si="35"/>
        <v/>
      </c>
      <c r="X213" s="28" t="str">
        <f>IF($B213="","",MAX($T$6:T213))</f>
        <v/>
      </c>
      <c r="Y213" s="12" t="str">
        <f t="shared" si="28"/>
        <v/>
      </c>
      <c r="Z213" s="1" t="str">
        <f t="shared" si="29"/>
        <v/>
      </c>
      <c r="AA213" s="30" t="e">
        <f t="shared" si="30"/>
        <v>#N/A</v>
      </c>
      <c r="AB213" s="30" t="e">
        <f t="shared" si="31"/>
        <v>#N/A</v>
      </c>
    </row>
    <row r="214" spans="2:28" x14ac:dyDescent="0.25">
      <c r="B214" s="25" t="str">
        <f>IF(Mensal!B214="","",Mensal!B214)</f>
        <v/>
      </c>
      <c r="C214" s="1" t="str">
        <f t="shared" si="27"/>
        <v/>
      </c>
      <c r="D214" s="28" t="str">
        <f>IF($B214="","",IF(Premissas!$D$10=0,0,E213*Mensal!C214/Mensal!C213))</f>
        <v/>
      </c>
      <c r="E214" s="28" t="str">
        <f>IF($B214="","",IF($Q214,$T214*Premissas!$D$10,D214))</f>
        <v/>
      </c>
      <c r="F214" s="28" t="str">
        <f>IF($B214="","",IF(Premissas!$D$11=0,0,G213*Mensal!D214/Mensal!D213))</f>
        <v/>
      </c>
      <c r="G214" s="28" t="str">
        <f>IF($B214="","",IF($Q214,$T214*Premissas!$D$11,F214))</f>
        <v/>
      </c>
      <c r="H214" s="28" t="str">
        <f>IF($B214="","",IF(Premissas!$D$12=0,0,I213*Mensal!E214/Mensal!E213))</f>
        <v/>
      </c>
      <c r="I214" s="28" t="str">
        <f>IF($B214="","",IF($Q214,$T214*Premissas!$D$12,H214))</f>
        <v/>
      </c>
      <c r="J214" s="28" t="str">
        <f>IF($B214="","",IF(Premissas!$D$13=0,0,K213*Mensal!F214/Mensal!F213))</f>
        <v/>
      </c>
      <c r="K214" s="28" t="str">
        <f>IF($B214="","",IF($Q214,$T214*Premissas!$D$13,J214))</f>
        <v/>
      </c>
      <c r="L214" s="28" t="str">
        <f>IF($B214="","",IF(Premissas!$D$14=0,0,M213*Mensal!G214/Mensal!G213))</f>
        <v/>
      </c>
      <c r="M214" s="28" t="str">
        <f>IF($B214="","",IF($Q214,$T214*Premissas!$D$14,L214))</f>
        <v/>
      </c>
      <c r="N214" s="28" t="str">
        <f>IF($B214="","",IF(Premissas!$D$15=0,0,O213*Mensal!H214/Mensal!H213))</f>
        <v/>
      </c>
      <c r="O214" s="28" t="str">
        <f>IF($B214="","",IF($Q214,$T214*Premissas!$D$15,N214))</f>
        <v/>
      </c>
      <c r="P214" s="28" t="str">
        <f t="shared" si="32"/>
        <v/>
      </c>
      <c r="Q214" s="14" t="str">
        <f>IF($B214="","",AND(Premissas!$E$19&gt;0,MOD($C214,MAX(Premissas!$E$19,1))=0))</f>
        <v/>
      </c>
      <c r="R214" s="28" t="str">
        <f>IF($B214="","",IF($Q214,ABS($P214*Premissas!$D$10-D214)+ABS($P214*Premissas!$D$11-F214)+ABS($P214*Premissas!$D$12-H214)+ABS($P214*Premissas!$D$13-J214)+ABS($P214*Premissas!$D$14-L214)+ABS($P214*Premissas!$D$15-N214),0))</f>
        <v/>
      </c>
      <c r="S214" s="29" t="str">
        <f>IF($B214="","",R214*Premissas!$D$20)</f>
        <v/>
      </c>
      <c r="T214" s="31" t="str">
        <f t="shared" si="33"/>
        <v/>
      </c>
      <c r="U214" s="12" t="str">
        <f t="shared" si="34"/>
        <v/>
      </c>
      <c r="V214" s="28" t="str">
        <f>IF($B214="","",Premissas!$D$7*Mensal!$I214/Mensal!$I$6)</f>
        <v/>
      </c>
      <c r="W214" s="12" t="str">
        <f t="shared" si="35"/>
        <v/>
      </c>
      <c r="X214" s="28" t="str">
        <f>IF($B214="","",MAX($T$6:T214))</f>
        <v/>
      </c>
      <c r="Y214" s="12" t="str">
        <f t="shared" si="28"/>
        <v/>
      </c>
      <c r="Z214" s="1" t="str">
        <f t="shared" si="29"/>
        <v/>
      </c>
      <c r="AA214" s="30" t="e">
        <f t="shared" si="30"/>
        <v>#N/A</v>
      </c>
      <c r="AB214" s="30" t="e">
        <f t="shared" si="31"/>
        <v>#N/A</v>
      </c>
    </row>
    <row r="215" spans="2:28" x14ac:dyDescent="0.25">
      <c r="B215" s="25" t="str">
        <f>IF(Mensal!B215="","",Mensal!B215)</f>
        <v/>
      </c>
      <c r="C215" s="1" t="str">
        <f t="shared" si="27"/>
        <v/>
      </c>
      <c r="D215" s="28" t="str">
        <f>IF($B215="","",IF(Premissas!$D$10=0,0,E214*Mensal!C215/Mensal!C214))</f>
        <v/>
      </c>
      <c r="E215" s="28" t="str">
        <f>IF($B215="","",IF($Q215,$T215*Premissas!$D$10,D215))</f>
        <v/>
      </c>
      <c r="F215" s="28" t="str">
        <f>IF($B215="","",IF(Premissas!$D$11=0,0,G214*Mensal!D215/Mensal!D214))</f>
        <v/>
      </c>
      <c r="G215" s="28" t="str">
        <f>IF($B215="","",IF($Q215,$T215*Premissas!$D$11,F215))</f>
        <v/>
      </c>
      <c r="H215" s="28" t="str">
        <f>IF($B215="","",IF(Premissas!$D$12=0,0,I214*Mensal!E215/Mensal!E214))</f>
        <v/>
      </c>
      <c r="I215" s="28" t="str">
        <f>IF($B215="","",IF($Q215,$T215*Premissas!$D$12,H215))</f>
        <v/>
      </c>
      <c r="J215" s="28" t="str">
        <f>IF($B215="","",IF(Premissas!$D$13=0,0,K214*Mensal!F215/Mensal!F214))</f>
        <v/>
      </c>
      <c r="K215" s="28" t="str">
        <f>IF($B215="","",IF($Q215,$T215*Premissas!$D$13,J215))</f>
        <v/>
      </c>
      <c r="L215" s="28" t="str">
        <f>IF($B215="","",IF(Premissas!$D$14=0,0,M214*Mensal!G215/Mensal!G214))</f>
        <v/>
      </c>
      <c r="M215" s="28" t="str">
        <f>IF($B215="","",IF($Q215,$T215*Premissas!$D$14,L215))</f>
        <v/>
      </c>
      <c r="N215" s="28" t="str">
        <f>IF($B215="","",IF(Premissas!$D$15=0,0,O214*Mensal!H215/Mensal!H214))</f>
        <v/>
      </c>
      <c r="O215" s="28" t="str">
        <f>IF($B215="","",IF($Q215,$T215*Premissas!$D$15,N215))</f>
        <v/>
      </c>
      <c r="P215" s="28" t="str">
        <f t="shared" si="32"/>
        <v/>
      </c>
      <c r="Q215" s="14" t="str">
        <f>IF($B215="","",AND(Premissas!$E$19&gt;0,MOD($C215,MAX(Premissas!$E$19,1))=0))</f>
        <v/>
      </c>
      <c r="R215" s="28" t="str">
        <f>IF($B215="","",IF($Q215,ABS($P215*Premissas!$D$10-D215)+ABS($P215*Premissas!$D$11-F215)+ABS($P215*Premissas!$D$12-H215)+ABS($P215*Premissas!$D$13-J215)+ABS($P215*Premissas!$D$14-L215)+ABS($P215*Premissas!$D$15-N215),0))</f>
        <v/>
      </c>
      <c r="S215" s="29" t="str">
        <f>IF($B215="","",R215*Premissas!$D$20)</f>
        <v/>
      </c>
      <c r="T215" s="31" t="str">
        <f t="shared" si="33"/>
        <v/>
      </c>
      <c r="U215" s="12" t="str">
        <f t="shared" si="34"/>
        <v/>
      </c>
      <c r="V215" s="28" t="str">
        <f>IF($B215="","",Premissas!$D$7*Mensal!$I215/Mensal!$I$6)</f>
        <v/>
      </c>
      <c r="W215" s="12" t="str">
        <f t="shared" si="35"/>
        <v/>
      </c>
      <c r="X215" s="28" t="str">
        <f>IF($B215="","",MAX($T$6:T215))</f>
        <v/>
      </c>
      <c r="Y215" s="12" t="str">
        <f t="shared" si="28"/>
        <v/>
      </c>
      <c r="Z215" s="1" t="str">
        <f t="shared" si="29"/>
        <v/>
      </c>
      <c r="AA215" s="30" t="e">
        <f t="shared" si="30"/>
        <v>#N/A</v>
      </c>
      <c r="AB215" s="30" t="e">
        <f t="shared" si="31"/>
        <v>#N/A</v>
      </c>
    </row>
    <row r="216" spans="2:28" x14ac:dyDescent="0.25">
      <c r="B216" s="25" t="str">
        <f>IF(Mensal!B216="","",Mensal!B216)</f>
        <v/>
      </c>
      <c r="C216" s="1" t="str">
        <f t="shared" si="27"/>
        <v/>
      </c>
      <c r="D216" s="28" t="str">
        <f>IF($B216="","",IF(Premissas!$D$10=0,0,E215*Mensal!C216/Mensal!C215))</f>
        <v/>
      </c>
      <c r="E216" s="28" t="str">
        <f>IF($B216="","",IF($Q216,$T216*Premissas!$D$10,D216))</f>
        <v/>
      </c>
      <c r="F216" s="28" t="str">
        <f>IF($B216="","",IF(Premissas!$D$11=0,0,G215*Mensal!D216/Mensal!D215))</f>
        <v/>
      </c>
      <c r="G216" s="28" t="str">
        <f>IF($B216="","",IF($Q216,$T216*Premissas!$D$11,F216))</f>
        <v/>
      </c>
      <c r="H216" s="28" t="str">
        <f>IF($B216="","",IF(Premissas!$D$12=0,0,I215*Mensal!E216/Mensal!E215))</f>
        <v/>
      </c>
      <c r="I216" s="28" t="str">
        <f>IF($B216="","",IF($Q216,$T216*Premissas!$D$12,H216))</f>
        <v/>
      </c>
      <c r="J216" s="28" t="str">
        <f>IF($B216="","",IF(Premissas!$D$13=0,0,K215*Mensal!F216/Mensal!F215))</f>
        <v/>
      </c>
      <c r="K216" s="28" t="str">
        <f>IF($B216="","",IF($Q216,$T216*Premissas!$D$13,J216))</f>
        <v/>
      </c>
      <c r="L216" s="28" t="str">
        <f>IF($B216="","",IF(Premissas!$D$14=0,0,M215*Mensal!G216/Mensal!G215))</f>
        <v/>
      </c>
      <c r="M216" s="28" t="str">
        <f>IF($B216="","",IF($Q216,$T216*Premissas!$D$14,L216))</f>
        <v/>
      </c>
      <c r="N216" s="28" t="str">
        <f>IF($B216="","",IF(Premissas!$D$15=0,0,O215*Mensal!H216/Mensal!H215))</f>
        <v/>
      </c>
      <c r="O216" s="28" t="str">
        <f>IF($B216="","",IF($Q216,$T216*Premissas!$D$15,N216))</f>
        <v/>
      </c>
      <c r="P216" s="28" t="str">
        <f t="shared" si="32"/>
        <v/>
      </c>
      <c r="Q216" s="14" t="str">
        <f>IF($B216="","",AND(Premissas!$E$19&gt;0,MOD($C216,MAX(Premissas!$E$19,1))=0))</f>
        <v/>
      </c>
      <c r="R216" s="28" t="str">
        <f>IF($B216="","",IF($Q216,ABS($P216*Premissas!$D$10-D216)+ABS($P216*Premissas!$D$11-F216)+ABS($P216*Premissas!$D$12-H216)+ABS($P216*Premissas!$D$13-J216)+ABS($P216*Premissas!$D$14-L216)+ABS($P216*Premissas!$D$15-N216),0))</f>
        <v/>
      </c>
      <c r="S216" s="29" t="str">
        <f>IF($B216="","",R216*Premissas!$D$20)</f>
        <v/>
      </c>
      <c r="T216" s="31" t="str">
        <f t="shared" si="33"/>
        <v/>
      </c>
      <c r="U216" s="12" t="str">
        <f t="shared" si="34"/>
        <v/>
      </c>
      <c r="V216" s="28" t="str">
        <f>IF($B216="","",Premissas!$D$7*Mensal!$I216/Mensal!$I$6)</f>
        <v/>
      </c>
      <c r="W216" s="12" t="str">
        <f t="shared" si="35"/>
        <v/>
      </c>
      <c r="X216" s="28" t="str">
        <f>IF($B216="","",MAX($T$6:T216))</f>
        <v/>
      </c>
      <c r="Y216" s="12" t="str">
        <f t="shared" si="28"/>
        <v/>
      </c>
      <c r="Z216" s="1" t="str">
        <f t="shared" si="29"/>
        <v/>
      </c>
      <c r="AA216" s="30" t="e">
        <f t="shared" si="30"/>
        <v>#N/A</v>
      </c>
      <c r="AB216" s="30" t="e">
        <f t="shared" si="31"/>
        <v>#N/A</v>
      </c>
    </row>
    <row r="217" spans="2:28" x14ac:dyDescent="0.25">
      <c r="B217" s="25" t="str">
        <f>IF(Mensal!B217="","",Mensal!B217)</f>
        <v/>
      </c>
      <c r="C217" s="1" t="str">
        <f t="shared" si="27"/>
        <v/>
      </c>
      <c r="D217" s="28" t="str">
        <f>IF($B217="","",IF(Premissas!$D$10=0,0,E216*Mensal!C217/Mensal!C216))</f>
        <v/>
      </c>
      <c r="E217" s="28" t="str">
        <f>IF($B217="","",IF($Q217,$T217*Premissas!$D$10,D217))</f>
        <v/>
      </c>
      <c r="F217" s="28" t="str">
        <f>IF($B217="","",IF(Premissas!$D$11=0,0,G216*Mensal!D217/Mensal!D216))</f>
        <v/>
      </c>
      <c r="G217" s="28" t="str">
        <f>IF($B217="","",IF($Q217,$T217*Premissas!$D$11,F217))</f>
        <v/>
      </c>
      <c r="H217" s="28" t="str">
        <f>IF($B217="","",IF(Premissas!$D$12=0,0,I216*Mensal!E217/Mensal!E216))</f>
        <v/>
      </c>
      <c r="I217" s="28" t="str">
        <f>IF($B217="","",IF($Q217,$T217*Premissas!$D$12,H217))</f>
        <v/>
      </c>
      <c r="J217" s="28" t="str">
        <f>IF($B217="","",IF(Premissas!$D$13=0,0,K216*Mensal!F217/Mensal!F216))</f>
        <v/>
      </c>
      <c r="K217" s="28" t="str">
        <f>IF($B217="","",IF($Q217,$T217*Premissas!$D$13,J217))</f>
        <v/>
      </c>
      <c r="L217" s="28" t="str">
        <f>IF($B217="","",IF(Premissas!$D$14=0,0,M216*Mensal!G217/Mensal!G216))</f>
        <v/>
      </c>
      <c r="M217" s="28" t="str">
        <f>IF($B217="","",IF($Q217,$T217*Premissas!$D$14,L217))</f>
        <v/>
      </c>
      <c r="N217" s="28" t="str">
        <f>IF($B217="","",IF(Premissas!$D$15=0,0,O216*Mensal!H217/Mensal!H216))</f>
        <v/>
      </c>
      <c r="O217" s="28" t="str">
        <f>IF($B217="","",IF($Q217,$T217*Premissas!$D$15,N217))</f>
        <v/>
      </c>
      <c r="P217" s="28" t="str">
        <f t="shared" si="32"/>
        <v/>
      </c>
      <c r="Q217" s="14" t="str">
        <f>IF($B217="","",AND(Premissas!$E$19&gt;0,MOD($C217,MAX(Premissas!$E$19,1))=0))</f>
        <v/>
      </c>
      <c r="R217" s="28" t="str">
        <f>IF($B217="","",IF($Q217,ABS($P217*Premissas!$D$10-D217)+ABS($P217*Premissas!$D$11-F217)+ABS($P217*Premissas!$D$12-H217)+ABS($P217*Premissas!$D$13-J217)+ABS($P217*Premissas!$D$14-L217)+ABS($P217*Premissas!$D$15-N217),0))</f>
        <v/>
      </c>
      <c r="S217" s="29" t="str">
        <f>IF($B217="","",R217*Premissas!$D$20)</f>
        <v/>
      </c>
      <c r="T217" s="31" t="str">
        <f t="shared" si="33"/>
        <v/>
      </c>
      <c r="U217" s="12" t="str">
        <f t="shared" si="34"/>
        <v/>
      </c>
      <c r="V217" s="28" t="str">
        <f>IF($B217="","",Premissas!$D$7*Mensal!$I217/Mensal!$I$6)</f>
        <v/>
      </c>
      <c r="W217" s="12" t="str">
        <f t="shared" si="35"/>
        <v/>
      </c>
      <c r="X217" s="28" t="str">
        <f>IF($B217="","",MAX($T$6:T217))</f>
        <v/>
      </c>
      <c r="Y217" s="12" t="str">
        <f t="shared" si="28"/>
        <v/>
      </c>
      <c r="Z217" s="1" t="str">
        <f t="shared" si="29"/>
        <v/>
      </c>
      <c r="AA217" s="30" t="e">
        <f t="shared" si="30"/>
        <v>#N/A</v>
      </c>
      <c r="AB217" s="30" t="e">
        <f t="shared" si="31"/>
        <v>#N/A</v>
      </c>
    </row>
    <row r="218" spans="2:28" x14ac:dyDescent="0.25">
      <c r="B218" s="25" t="str">
        <f>IF(Mensal!B218="","",Mensal!B218)</f>
        <v/>
      </c>
      <c r="C218" s="1" t="str">
        <f t="shared" si="27"/>
        <v/>
      </c>
      <c r="D218" s="28" t="str">
        <f>IF($B218="","",IF(Premissas!$D$10=0,0,E217*Mensal!C218/Mensal!C217))</f>
        <v/>
      </c>
      <c r="E218" s="28" t="str">
        <f>IF($B218="","",IF($Q218,$T218*Premissas!$D$10,D218))</f>
        <v/>
      </c>
      <c r="F218" s="28" t="str">
        <f>IF($B218="","",IF(Premissas!$D$11=0,0,G217*Mensal!D218/Mensal!D217))</f>
        <v/>
      </c>
      <c r="G218" s="28" t="str">
        <f>IF($B218="","",IF($Q218,$T218*Premissas!$D$11,F218))</f>
        <v/>
      </c>
      <c r="H218" s="28" t="str">
        <f>IF($B218="","",IF(Premissas!$D$12=0,0,I217*Mensal!E218/Mensal!E217))</f>
        <v/>
      </c>
      <c r="I218" s="28" t="str">
        <f>IF($B218="","",IF($Q218,$T218*Premissas!$D$12,H218))</f>
        <v/>
      </c>
      <c r="J218" s="28" t="str">
        <f>IF($B218="","",IF(Premissas!$D$13=0,0,K217*Mensal!F218/Mensal!F217))</f>
        <v/>
      </c>
      <c r="K218" s="28" t="str">
        <f>IF($B218="","",IF($Q218,$T218*Premissas!$D$13,J218))</f>
        <v/>
      </c>
      <c r="L218" s="28" t="str">
        <f>IF($B218="","",IF(Premissas!$D$14=0,0,M217*Mensal!G218/Mensal!G217))</f>
        <v/>
      </c>
      <c r="M218" s="28" t="str">
        <f>IF($B218="","",IF($Q218,$T218*Premissas!$D$14,L218))</f>
        <v/>
      </c>
      <c r="N218" s="28" t="str">
        <f>IF($B218="","",IF(Premissas!$D$15=0,0,O217*Mensal!H218/Mensal!H217))</f>
        <v/>
      </c>
      <c r="O218" s="28" t="str">
        <f>IF($B218="","",IF($Q218,$T218*Premissas!$D$15,N218))</f>
        <v/>
      </c>
      <c r="P218" s="28" t="str">
        <f t="shared" si="32"/>
        <v/>
      </c>
      <c r="Q218" s="14" t="str">
        <f>IF($B218="","",AND(Premissas!$E$19&gt;0,MOD($C218,MAX(Premissas!$E$19,1))=0))</f>
        <v/>
      </c>
      <c r="R218" s="28" t="str">
        <f>IF($B218="","",IF($Q218,ABS($P218*Premissas!$D$10-D218)+ABS($P218*Premissas!$D$11-F218)+ABS($P218*Premissas!$D$12-H218)+ABS($P218*Premissas!$D$13-J218)+ABS($P218*Premissas!$D$14-L218)+ABS($P218*Premissas!$D$15-N218),0))</f>
        <v/>
      </c>
      <c r="S218" s="29" t="str">
        <f>IF($B218="","",R218*Premissas!$D$20)</f>
        <v/>
      </c>
      <c r="T218" s="31" t="str">
        <f t="shared" si="33"/>
        <v/>
      </c>
      <c r="U218" s="12" t="str">
        <f t="shared" si="34"/>
        <v/>
      </c>
      <c r="V218" s="28" t="str">
        <f>IF($B218="","",Premissas!$D$7*Mensal!$I218/Mensal!$I$6)</f>
        <v/>
      </c>
      <c r="W218" s="12" t="str">
        <f t="shared" si="35"/>
        <v/>
      </c>
      <c r="X218" s="28" t="str">
        <f>IF($B218="","",MAX($T$6:T218))</f>
        <v/>
      </c>
      <c r="Y218" s="12" t="str">
        <f t="shared" si="28"/>
        <v/>
      </c>
      <c r="Z218" s="1" t="str">
        <f t="shared" si="29"/>
        <v/>
      </c>
      <c r="AA218" s="30" t="e">
        <f t="shared" si="30"/>
        <v>#N/A</v>
      </c>
      <c r="AB218" s="30" t="e">
        <f t="shared" si="31"/>
        <v>#N/A</v>
      </c>
    </row>
    <row r="219" spans="2:28" x14ac:dyDescent="0.25">
      <c r="B219" s="25" t="str">
        <f>IF(Mensal!B219="","",Mensal!B219)</f>
        <v/>
      </c>
      <c r="C219" s="1" t="str">
        <f t="shared" si="27"/>
        <v/>
      </c>
      <c r="D219" s="28" t="str">
        <f>IF($B219="","",IF(Premissas!$D$10=0,0,E218*Mensal!C219/Mensal!C218))</f>
        <v/>
      </c>
      <c r="E219" s="28" t="str">
        <f>IF($B219="","",IF($Q219,$T219*Premissas!$D$10,D219))</f>
        <v/>
      </c>
      <c r="F219" s="28" t="str">
        <f>IF($B219="","",IF(Premissas!$D$11=0,0,G218*Mensal!D219/Mensal!D218))</f>
        <v/>
      </c>
      <c r="G219" s="28" t="str">
        <f>IF($B219="","",IF($Q219,$T219*Premissas!$D$11,F219))</f>
        <v/>
      </c>
      <c r="H219" s="28" t="str">
        <f>IF($B219="","",IF(Premissas!$D$12=0,0,I218*Mensal!E219/Mensal!E218))</f>
        <v/>
      </c>
      <c r="I219" s="28" t="str">
        <f>IF($B219="","",IF($Q219,$T219*Premissas!$D$12,H219))</f>
        <v/>
      </c>
      <c r="J219" s="28" t="str">
        <f>IF($B219="","",IF(Premissas!$D$13=0,0,K218*Mensal!F219/Mensal!F218))</f>
        <v/>
      </c>
      <c r="K219" s="28" t="str">
        <f>IF($B219="","",IF($Q219,$T219*Premissas!$D$13,J219))</f>
        <v/>
      </c>
      <c r="L219" s="28" t="str">
        <f>IF($B219="","",IF(Premissas!$D$14=0,0,M218*Mensal!G219/Mensal!G218))</f>
        <v/>
      </c>
      <c r="M219" s="28" t="str">
        <f>IF($B219="","",IF($Q219,$T219*Premissas!$D$14,L219))</f>
        <v/>
      </c>
      <c r="N219" s="28" t="str">
        <f>IF($B219="","",IF(Premissas!$D$15=0,0,O218*Mensal!H219/Mensal!H218))</f>
        <v/>
      </c>
      <c r="O219" s="28" t="str">
        <f>IF($B219="","",IF($Q219,$T219*Premissas!$D$15,N219))</f>
        <v/>
      </c>
      <c r="P219" s="28" t="str">
        <f t="shared" si="32"/>
        <v/>
      </c>
      <c r="Q219" s="14" t="str">
        <f>IF($B219="","",AND(Premissas!$E$19&gt;0,MOD($C219,MAX(Premissas!$E$19,1))=0))</f>
        <v/>
      </c>
      <c r="R219" s="28" t="str">
        <f>IF($B219="","",IF($Q219,ABS($P219*Premissas!$D$10-D219)+ABS($P219*Premissas!$D$11-F219)+ABS($P219*Premissas!$D$12-H219)+ABS($P219*Premissas!$D$13-J219)+ABS($P219*Premissas!$D$14-L219)+ABS($P219*Premissas!$D$15-N219),0))</f>
        <v/>
      </c>
      <c r="S219" s="29" t="str">
        <f>IF($B219="","",R219*Premissas!$D$20)</f>
        <v/>
      </c>
      <c r="T219" s="31" t="str">
        <f t="shared" si="33"/>
        <v/>
      </c>
      <c r="U219" s="12" t="str">
        <f t="shared" si="34"/>
        <v/>
      </c>
      <c r="V219" s="28" t="str">
        <f>IF($B219="","",Premissas!$D$7*Mensal!$I219/Mensal!$I$6)</f>
        <v/>
      </c>
      <c r="W219" s="12" t="str">
        <f t="shared" si="35"/>
        <v/>
      </c>
      <c r="X219" s="28" t="str">
        <f>IF($B219="","",MAX($T$6:T219))</f>
        <v/>
      </c>
      <c r="Y219" s="12" t="str">
        <f t="shared" si="28"/>
        <v/>
      </c>
      <c r="Z219" s="1" t="str">
        <f t="shared" si="29"/>
        <v/>
      </c>
      <c r="AA219" s="30" t="e">
        <f t="shared" si="30"/>
        <v>#N/A</v>
      </c>
      <c r="AB219" s="30" t="e">
        <f t="shared" si="31"/>
        <v>#N/A</v>
      </c>
    </row>
    <row r="220" spans="2:28" x14ac:dyDescent="0.25">
      <c r="B220" s="25" t="str">
        <f>IF(Mensal!B220="","",Mensal!B220)</f>
        <v/>
      </c>
      <c r="C220" s="1" t="str">
        <f t="shared" si="27"/>
        <v/>
      </c>
      <c r="D220" s="28" t="str">
        <f>IF($B220="","",IF(Premissas!$D$10=0,0,E219*Mensal!C220/Mensal!C219))</f>
        <v/>
      </c>
      <c r="E220" s="28" t="str">
        <f>IF($B220="","",IF($Q220,$T220*Premissas!$D$10,D220))</f>
        <v/>
      </c>
      <c r="F220" s="28" t="str">
        <f>IF($B220="","",IF(Premissas!$D$11=0,0,G219*Mensal!D220/Mensal!D219))</f>
        <v/>
      </c>
      <c r="G220" s="28" t="str">
        <f>IF($B220="","",IF($Q220,$T220*Premissas!$D$11,F220))</f>
        <v/>
      </c>
      <c r="H220" s="28" t="str">
        <f>IF($B220="","",IF(Premissas!$D$12=0,0,I219*Mensal!E220/Mensal!E219))</f>
        <v/>
      </c>
      <c r="I220" s="28" t="str">
        <f>IF($B220="","",IF($Q220,$T220*Premissas!$D$12,H220))</f>
        <v/>
      </c>
      <c r="J220" s="28" t="str">
        <f>IF($B220="","",IF(Premissas!$D$13=0,0,K219*Mensal!F220/Mensal!F219))</f>
        <v/>
      </c>
      <c r="K220" s="28" t="str">
        <f>IF($B220="","",IF($Q220,$T220*Premissas!$D$13,J220))</f>
        <v/>
      </c>
      <c r="L220" s="28" t="str">
        <f>IF($B220="","",IF(Premissas!$D$14=0,0,M219*Mensal!G220/Mensal!G219))</f>
        <v/>
      </c>
      <c r="M220" s="28" t="str">
        <f>IF($B220="","",IF($Q220,$T220*Premissas!$D$14,L220))</f>
        <v/>
      </c>
      <c r="N220" s="28" t="str">
        <f>IF($B220="","",IF(Premissas!$D$15=0,0,O219*Mensal!H220/Mensal!H219))</f>
        <v/>
      </c>
      <c r="O220" s="28" t="str">
        <f>IF($B220="","",IF($Q220,$T220*Premissas!$D$15,N220))</f>
        <v/>
      </c>
      <c r="P220" s="28" t="str">
        <f t="shared" si="32"/>
        <v/>
      </c>
      <c r="Q220" s="14" t="str">
        <f>IF($B220="","",AND(Premissas!$E$19&gt;0,MOD($C220,MAX(Premissas!$E$19,1))=0))</f>
        <v/>
      </c>
      <c r="R220" s="28" t="str">
        <f>IF($B220="","",IF($Q220,ABS($P220*Premissas!$D$10-D220)+ABS($P220*Premissas!$D$11-F220)+ABS($P220*Premissas!$D$12-H220)+ABS($P220*Premissas!$D$13-J220)+ABS($P220*Premissas!$D$14-L220)+ABS($P220*Premissas!$D$15-N220),0))</f>
        <v/>
      </c>
      <c r="S220" s="29" t="str">
        <f>IF($B220="","",R220*Premissas!$D$20)</f>
        <v/>
      </c>
      <c r="T220" s="31" t="str">
        <f t="shared" si="33"/>
        <v/>
      </c>
      <c r="U220" s="12" t="str">
        <f t="shared" si="34"/>
        <v/>
      </c>
      <c r="V220" s="28" t="str">
        <f>IF($B220="","",Premissas!$D$7*Mensal!$I220/Mensal!$I$6)</f>
        <v/>
      </c>
      <c r="W220" s="12" t="str">
        <f t="shared" si="35"/>
        <v/>
      </c>
      <c r="X220" s="28" t="str">
        <f>IF($B220="","",MAX($T$6:T220))</f>
        <v/>
      </c>
      <c r="Y220" s="12" t="str">
        <f t="shared" si="28"/>
        <v/>
      </c>
      <c r="Z220" s="1" t="str">
        <f t="shared" si="29"/>
        <v/>
      </c>
      <c r="AA220" s="30" t="e">
        <f t="shared" si="30"/>
        <v>#N/A</v>
      </c>
      <c r="AB220" s="30" t="e">
        <f t="shared" si="31"/>
        <v>#N/A</v>
      </c>
    </row>
    <row r="221" spans="2:28" x14ac:dyDescent="0.25">
      <c r="B221" s="25" t="str">
        <f>IF(Mensal!B221="","",Mensal!B221)</f>
        <v/>
      </c>
      <c r="C221" s="1" t="str">
        <f t="shared" si="27"/>
        <v/>
      </c>
      <c r="D221" s="28" t="str">
        <f>IF($B221="","",IF(Premissas!$D$10=0,0,E220*Mensal!C221/Mensal!C220))</f>
        <v/>
      </c>
      <c r="E221" s="28" t="str">
        <f>IF($B221="","",IF($Q221,$T221*Premissas!$D$10,D221))</f>
        <v/>
      </c>
      <c r="F221" s="28" t="str">
        <f>IF($B221="","",IF(Premissas!$D$11=0,0,G220*Mensal!D221/Mensal!D220))</f>
        <v/>
      </c>
      <c r="G221" s="28" t="str">
        <f>IF($B221="","",IF($Q221,$T221*Premissas!$D$11,F221))</f>
        <v/>
      </c>
      <c r="H221" s="28" t="str">
        <f>IF($B221="","",IF(Premissas!$D$12=0,0,I220*Mensal!E221/Mensal!E220))</f>
        <v/>
      </c>
      <c r="I221" s="28" t="str">
        <f>IF($B221="","",IF($Q221,$T221*Premissas!$D$12,H221))</f>
        <v/>
      </c>
      <c r="J221" s="28" t="str">
        <f>IF($B221="","",IF(Premissas!$D$13=0,0,K220*Mensal!F221/Mensal!F220))</f>
        <v/>
      </c>
      <c r="K221" s="28" t="str">
        <f>IF($B221="","",IF($Q221,$T221*Premissas!$D$13,J221))</f>
        <v/>
      </c>
      <c r="L221" s="28" t="str">
        <f>IF($B221="","",IF(Premissas!$D$14=0,0,M220*Mensal!G221/Mensal!G220))</f>
        <v/>
      </c>
      <c r="M221" s="28" t="str">
        <f>IF($B221="","",IF($Q221,$T221*Premissas!$D$14,L221))</f>
        <v/>
      </c>
      <c r="N221" s="28" t="str">
        <f>IF($B221="","",IF(Premissas!$D$15=0,0,O220*Mensal!H221/Mensal!H220))</f>
        <v/>
      </c>
      <c r="O221" s="28" t="str">
        <f>IF($B221="","",IF($Q221,$T221*Premissas!$D$15,N221))</f>
        <v/>
      </c>
      <c r="P221" s="28" t="str">
        <f t="shared" si="32"/>
        <v/>
      </c>
      <c r="Q221" s="14" t="str">
        <f>IF($B221="","",AND(Premissas!$E$19&gt;0,MOD($C221,MAX(Premissas!$E$19,1))=0))</f>
        <v/>
      </c>
      <c r="R221" s="28" t="str">
        <f>IF($B221="","",IF($Q221,ABS($P221*Premissas!$D$10-D221)+ABS($P221*Premissas!$D$11-F221)+ABS($P221*Premissas!$D$12-H221)+ABS($P221*Premissas!$D$13-J221)+ABS($P221*Premissas!$D$14-L221)+ABS($P221*Premissas!$D$15-N221),0))</f>
        <v/>
      </c>
      <c r="S221" s="29" t="str">
        <f>IF($B221="","",R221*Premissas!$D$20)</f>
        <v/>
      </c>
      <c r="T221" s="31" t="str">
        <f t="shared" si="33"/>
        <v/>
      </c>
      <c r="U221" s="12" t="str">
        <f t="shared" si="34"/>
        <v/>
      </c>
      <c r="V221" s="28" t="str">
        <f>IF($B221="","",Premissas!$D$7*Mensal!$I221/Mensal!$I$6)</f>
        <v/>
      </c>
      <c r="W221" s="12" t="str">
        <f t="shared" si="35"/>
        <v/>
      </c>
      <c r="X221" s="28" t="str">
        <f>IF($B221="","",MAX($T$6:T221))</f>
        <v/>
      </c>
      <c r="Y221" s="12" t="str">
        <f t="shared" si="28"/>
        <v/>
      </c>
      <c r="Z221" s="1" t="str">
        <f t="shared" si="29"/>
        <v/>
      </c>
      <c r="AA221" s="30" t="e">
        <f t="shared" si="30"/>
        <v>#N/A</v>
      </c>
      <c r="AB221" s="30" t="e">
        <f t="shared" si="31"/>
        <v>#N/A</v>
      </c>
    </row>
    <row r="222" spans="2:28" x14ac:dyDescent="0.25">
      <c r="B222" s="25" t="str">
        <f>IF(Mensal!B222="","",Mensal!B222)</f>
        <v/>
      </c>
      <c r="C222" s="1" t="str">
        <f t="shared" si="27"/>
        <v/>
      </c>
      <c r="D222" s="28" t="str">
        <f>IF($B222="","",IF(Premissas!$D$10=0,0,E221*Mensal!C222/Mensal!C221))</f>
        <v/>
      </c>
      <c r="E222" s="28" t="str">
        <f>IF($B222="","",IF($Q222,$T222*Premissas!$D$10,D222))</f>
        <v/>
      </c>
      <c r="F222" s="28" t="str">
        <f>IF($B222="","",IF(Premissas!$D$11=0,0,G221*Mensal!D222/Mensal!D221))</f>
        <v/>
      </c>
      <c r="G222" s="28" t="str">
        <f>IF($B222="","",IF($Q222,$T222*Premissas!$D$11,F222))</f>
        <v/>
      </c>
      <c r="H222" s="28" t="str">
        <f>IF($B222="","",IF(Premissas!$D$12=0,0,I221*Mensal!E222/Mensal!E221))</f>
        <v/>
      </c>
      <c r="I222" s="28" t="str">
        <f>IF($B222="","",IF($Q222,$T222*Premissas!$D$12,H222))</f>
        <v/>
      </c>
      <c r="J222" s="28" t="str">
        <f>IF($B222="","",IF(Premissas!$D$13=0,0,K221*Mensal!F222/Mensal!F221))</f>
        <v/>
      </c>
      <c r="K222" s="28" t="str">
        <f>IF($B222="","",IF($Q222,$T222*Premissas!$D$13,J222))</f>
        <v/>
      </c>
      <c r="L222" s="28" t="str">
        <f>IF($B222="","",IF(Premissas!$D$14=0,0,M221*Mensal!G222/Mensal!G221))</f>
        <v/>
      </c>
      <c r="M222" s="28" t="str">
        <f>IF($B222="","",IF($Q222,$T222*Premissas!$D$14,L222))</f>
        <v/>
      </c>
      <c r="N222" s="28" t="str">
        <f>IF($B222="","",IF(Premissas!$D$15=0,0,O221*Mensal!H222/Mensal!H221))</f>
        <v/>
      </c>
      <c r="O222" s="28" t="str">
        <f>IF($B222="","",IF($Q222,$T222*Premissas!$D$15,N222))</f>
        <v/>
      </c>
      <c r="P222" s="28" t="str">
        <f t="shared" si="32"/>
        <v/>
      </c>
      <c r="Q222" s="14" t="str">
        <f>IF($B222="","",AND(Premissas!$E$19&gt;0,MOD($C222,MAX(Premissas!$E$19,1))=0))</f>
        <v/>
      </c>
      <c r="R222" s="28" t="str">
        <f>IF($B222="","",IF($Q222,ABS($P222*Premissas!$D$10-D222)+ABS($P222*Premissas!$D$11-F222)+ABS($P222*Premissas!$D$12-H222)+ABS($P222*Premissas!$D$13-J222)+ABS($P222*Premissas!$D$14-L222)+ABS($P222*Premissas!$D$15-N222),0))</f>
        <v/>
      </c>
      <c r="S222" s="29" t="str">
        <f>IF($B222="","",R222*Premissas!$D$20)</f>
        <v/>
      </c>
      <c r="T222" s="31" t="str">
        <f t="shared" si="33"/>
        <v/>
      </c>
      <c r="U222" s="12" t="str">
        <f t="shared" si="34"/>
        <v/>
      </c>
      <c r="V222" s="28" t="str">
        <f>IF($B222="","",Premissas!$D$7*Mensal!$I222/Mensal!$I$6)</f>
        <v/>
      </c>
      <c r="W222" s="12" t="str">
        <f t="shared" si="35"/>
        <v/>
      </c>
      <c r="X222" s="28" t="str">
        <f>IF($B222="","",MAX($T$6:T222))</f>
        <v/>
      </c>
      <c r="Y222" s="12" t="str">
        <f t="shared" si="28"/>
        <v/>
      </c>
      <c r="Z222" s="1" t="str">
        <f t="shared" si="29"/>
        <v/>
      </c>
      <c r="AA222" s="30" t="e">
        <f t="shared" si="30"/>
        <v>#N/A</v>
      </c>
      <c r="AB222" s="30" t="e">
        <f t="shared" si="31"/>
        <v>#N/A</v>
      </c>
    </row>
    <row r="223" spans="2:28" x14ac:dyDescent="0.25">
      <c r="B223" s="25" t="str">
        <f>IF(Mensal!B223="","",Mensal!B223)</f>
        <v/>
      </c>
      <c r="C223" s="1" t="str">
        <f t="shared" si="27"/>
        <v/>
      </c>
      <c r="D223" s="28" t="str">
        <f>IF($B223="","",IF(Premissas!$D$10=0,0,E222*Mensal!C223/Mensal!C222))</f>
        <v/>
      </c>
      <c r="E223" s="28" t="str">
        <f>IF($B223="","",IF($Q223,$T223*Premissas!$D$10,D223))</f>
        <v/>
      </c>
      <c r="F223" s="28" t="str">
        <f>IF($B223="","",IF(Premissas!$D$11=0,0,G222*Mensal!D223/Mensal!D222))</f>
        <v/>
      </c>
      <c r="G223" s="28" t="str">
        <f>IF($B223="","",IF($Q223,$T223*Premissas!$D$11,F223))</f>
        <v/>
      </c>
      <c r="H223" s="28" t="str">
        <f>IF($B223="","",IF(Premissas!$D$12=0,0,I222*Mensal!E223/Mensal!E222))</f>
        <v/>
      </c>
      <c r="I223" s="28" t="str">
        <f>IF($B223="","",IF($Q223,$T223*Premissas!$D$12,H223))</f>
        <v/>
      </c>
      <c r="J223" s="28" t="str">
        <f>IF($B223="","",IF(Premissas!$D$13=0,0,K222*Mensal!F223/Mensal!F222))</f>
        <v/>
      </c>
      <c r="K223" s="28" t="str">
        <f>IF($B223="","",IF($Q223,$T223*Premissas!$D$13,J223))</f>
        <v/>
      </c>
      <c r="L223" s="28" t="str">
        <f>IF($B223="","",IF(Premissas!$D$14=0,0,M222*Mensal!G223/Mensal!G222))</f>
        <v/>
      </c>
      <c r="M223" s="28" t="str">
        <f>IF($B223="","",IF($Q223,$T223*Premissas!$D$14,L223))</f>
        <v/>
      </c>
      <c r="N223" s="28" t="str">
        <f>IF($B223="","",IF(Premissas!$D$15=0,0,O222*Mensal!H223/Mensal!H222))</f>
        <v/>
      </c>
      <c r="O223" s="28" t="str">
        <f>IF($B223="","",IF($Q223,$T223*Premissas!$D$15,N223))</f>
        <v/>
      </c>
      <c r="P223" s="28" t="str">
        <f t="shared" si="32"/>
        <v/>
      </c>
      <c r="Q223" s="14" t="str">
        <f>IF($B223="","",AND(Premissas!$E$19&gt;0,MOD($C223,MAX(Premissas!$E$19,1))=0))</f>
        <v/>
      </c>
      <c r="R223" s="28" t="str">
        <f>IF($B223="","",IF($Q223,ABS($P223*Premissas!$D$10-D223)+ABS($P223*Premissas!$D$11-F223)+ABS($P223*Premissas!$D$12-H223)+ABS($P223*Premissas!$D$13-J223)+ABS($P223*Premissas!$D$14-L223)+ABS($P223*Premissas!$D$15-N223),0))</f>
        <v/>
      </c>
      <c r="S223" s="29" t="str">
        <f>IF($B223="","",R223*Premissas!$D$20)</f>
        <v/>
      </c>
      <c r="T223" s="31" t="str">
        <f t="shared" si="33"/>
        <v/>
      </c>
      <c r="U223" s="12" t="str">
        <f t="shared" si="34"/>
        <v/>
      </c>
      <c r="V223" s="28" t="str">
        <f>IF($B223="","",Premissas!$D$7*Mensal!$I223/Mensal!$I$6)</f>
        <v/>
      </c>
      <c r="W223" s="12" t="str">
        <f t="shared" si="35"/>
        <v/>
      </c>
      <c r="X223" s="28" t="str">
        <f>IF($B223="","",MAX($T$6:T223))</f>
        <v/>
      </c>
      <c r="Y223" s="12" t="str">
        <f t="shared" si="28"/>
        <v/>
      </c>
      <c r="Z223" s="1" t="str">
        <f t="shared" si="29"/>
        <v/>
      </c>
      <c r="AA223" s="30" t="e">
        <f t="shared" si="30"/>
        <v>#N/A</v>
      </c>
      <c r="AB223" s="30" t="e">
        <f t="shared" si="31"/>
        <v>#N/A</v>
      </c>
    </row>
    <row r="224" spans="2:28" x14ac:dyDescent="0.25">
      <c r="B224" s="25" t="str">
        <f>IF(Mensal!B224="","",Mensal!B224)</f>
        <v/>
      </c>
      <c r="C224" s="1" t="str">
        <f t="shared" si="27"/>
        <v/>
      </c>
      <c r="D224" s="28" t="str">
        <f>IF($B224="","",IF(Premissas!$D$10=0,0,E223*Mensal!C224/Mensal!C223))</f>
        <v/>
      </c>
      <c r="E224" s="28" t="str">
        <f>IF($B224="","",IF($Q224,$T224*Premissas!$D$10,D224))</f>
        <v/>
      </c>
      <c r="F224" s="28" t="str">
        <f>IF($B224="","",IF(Premissas!$D$11=0,0,G223*Mensal!D224/Mensal!D223))</f>
        <v/>
      </c>
      <c r="G224" s="28" t="str">
        <f>IF($B224="","",IF($Q224,$T224*Premissas!$D$11,F224))</f>
        <v/>
      </c>
      <c r="H224" s="28" t="str">
        <f>IF($B224="","",IF(Premissas!$D$12=0,0,I223*Mensal!E224/Mensal!E223))</f>
        <v/>
      </c>
      <c r="I224" s="28" t="str">
        <f>IF($B224="","",IF($Q224,$T224*Premissas!$D$12,H224))</f>
        <v/>
      </c>
      <c r="J224" s="28" t="str">
        <f>IF($B224="","",IF(Premissas!$D$13=0,0,K223*Mensal!F224/Mensal!F223))</f>
        <v/>
      </c>
      <c r="K224" s="28" t="str">
        <f>IF($B224="","",IF($Q224,$T224*Premissas!$D$13,J224))</f>
        <v/>
      </c>
      <c r="L224" s="28" t="str">
        <f>IF($B224="","",IF(Premissas!$D$14=0,0,M223*Mensal!G224/Mensal!G223))</f>
        <v/>
      </c>
      <c r="M224" s="28" t="str">
        <f>IF($B224="","",IF($Q224,$T224*Premissas!$D$14,L224))</f>
        <v/>
      </c>
      <c r="N224" s="28" t="str">
        <f>IF($B224="","",IF(Premissas!$D$15=0,0,O223*Mensal!H224/Mensal!H223))</f>
        <v/>
      </c>
      <c r="O224" s="28" t="str">
        <f>IF($B224="","",IF($Q224,$T224*Premissas!$D$15,N224))</f>
        <v/>
      </c>
      <c r="P224" s="28" t="str">
        <f t="shared" si="32"/>
        <v/>
      </c>
      <c r="Q224" s="14" t="str">
        <f>IF($B224="","",AND(Premissas!$E$19&gt;0,MOD($C224,MAX(Premissas!$E$19,1))=0))</f>
        <v/>
      </c>
      <c r="R224" s="28" t="str">
        <f>IF($B224="","",IF($Q224,ABS($P224*Premissas!$D$10-D224)+ABS($P224*Premissas!$D$11-F224)+ABS($P224*Premissas!$D$12-H224)+ABS($P224*Premissas!$D$13-J224)+ABS($P224*Premissas!$D$14-L224)+ABS($P224*Premissas!$D$15-N224),0))</f>
        <v/>
      </c>
      <c r="S224" s="29" t="str">
        <f>IF($B224="","",R224*Premissas!$D$20)</f>
        <v/>
      </c>
      <c r="T224" s="31" t="str">
        <f t="shared" si="33"/>
        <v/>
      </c>
      <c r="U224" s="12" t="str">
        <f t="shared" si="34"/>
        <v/>
      </c>
      <c r="V224" s="28" t="str">
        <f>IF($B224="","",Premissas!$D$7*Mensal!$I224/Mensal!$I$6)</f>
        <v/>
      </c>
      <c r="W224" s="12" t="str">
        <f t="shared" si="35"/>
        <v/>
      </c>
      <c r="X224" s="28" t="str">
        <f>IF($B224="","",MAX($T$6:T224))</f>
        <v/>
      </c>
      <c r="Y224" s="12" t="str">
        <f t="shared" si="28"/>
        <v/>
      </c>
      <c r="Z224" s="1" t="str">
        <f t="shared" si="29"/>
        <v/>
      </c>
      <c r="AA224" s="30" t="e">
        <f t="shared" si="30"/>
        <v>#N/A</v>
      </c>
      <c r="AB224" s="30" t="e">
        <f t="shared" si="31"/>
        <v>#N/A</v>
      </c>
    </row>
    <row r="225" spans="2:28" x14ac:dyDescent="0.25">
      <c r="B225" s="25" t="str">
        <f>IF(Mensal!B225="","",Mensal!B225)</f>
        <v/>
      </c>
      <c r="C225" s="1" t="str">
        <f t="shared" si="27"/>
        <v/>
      </c>
      <c r="D225" s="28" t="str">
        <f>IF($B225="","",IF(Premissas!$D$10=0,0,E224*Mensal!C225/Mensal!C224))</f>
        <v/>
      </c>
      <c r="E225" s="28" t="str">
        <f>IF($B225="","",IF($Q225,$T225*Premissas!$D$10,D225))</f>
        <v/>
      </c>
      <c r="F225" s="28" t="str">
        <f>IF($B225="","",IF(Premissas!$D$11=0,0,G224*Mensal!D225/Mensal!D224))</f>
        <v/>
      </c>
      <c r="G225" s="28" t="str">
        <f>IF($B225="","",IF($Q225,$T225*Premissas!$D$11,F225))</f>
        <v/>
      </c>
      <c r="H225" s="28" t="str">
        <f>IF($B225="","",IF(Premissas!$D$12=0,0,I224*Mensal!E225/Mensal!E224))</f>
        <v/>
      </c>
      <c r="I225" s="28" t="str">
        <f>IF($B225="","",IF($Q225,$T225*Premissas!$D$12,H225))</f>
        <v/>
      </c>
      <c r="J225" s="28" t="str">
        <f>IF($B225="","",IF(Premissas!$D$13=0,0,K224*Mensal!F225/Mensal!F224))</f>
        <v/>
      </c>
      <c r="K225" s="28" t="str">
        <f>IF($B225="","",IF($Q225,$T225*Premissas!$D$13,J225))</f>
        <v/>
      </c>
      <c r="L225" s="28" t="str">
        <f>IF($B225="","",IF(Premissas!$D$14=0,0,M224*Mensal!G225/Mensal!G224))</f>
        <v/>
      </c>
      <c r="M225" s="28" t="str">
        <f>IF($B225="","",IF($Q225,$T225*Premissas!$D$14,L225))</f>
        <v/>
      </c>
      <c r="N225" s="28" t="str">
        <f>IF($B225="","",IF(Premissas!$D$15=0,0,O224*Mensal!H225/Mensal!H224))</f>
        <v/>
      </c>
      <c r="O225" s="28" t="str">
        <f>IF($B225="","",IF($Q225,$T225*Premissas!$D$15,N225))</f>
        <v/>
      </c>
      <c r="P225" s="28" t="str">
        <f t="shared" si="32"/>
        <v/>
      </c>
      <c r="Q225" s="14" t="str">
        <f>IF($B225="","",AND(Premissas!$E$19&gt;0,MOD($C225,MAX(Premissas!$E$19,1))=0))</f>
        <v/>
      </c>
      <c r="R225" s="28" t="str">
        <f>IF($B225="","",IF($Q225,ABS($P225*Premissas!$D$10-D225)+ABS($P225*Premissas!$D$11-F225)+ABS($P225*Premissas!$D$12-H225)+ABS($P225*Premissas!$D$13-J225)+ABS($P225*Premissas!$D$14-L225)+ABS($P225*Premissas!$D$15-N225),0))</f>
        <v/>
      </c>
      <c r="S225" s="29" t="str">
        <f>IF($B225="","",R225*Premissas!$D$20)</f>
        <v/>
      </c>
      <c r="T225" s="31" t="str">
        <f t="shared" si="33"/>
        <v/>
      </c>
      <c r="U225" s="12" t="str">
        <f t="shared" si="34"/>
        <v/>
      </c>
      <c r="V225" s="28" t="str">
        <f>IF($B225="","",Premissas!$D$7*Mensal!$I225/Mensal!$I$6)</f>
        <v/>
      </c>
      <c r="W225" s="12" t="str">
        <f t="shared" si="35"/>
        <v/>
      </c>
      <c r="X225" s="28" t="str">
        <f>IF($B225="","",MAX($T$6:T225))</f>
        <v/>
      </c>
      <c r="Y225" s="12" t="str">
        <f t="shared" si="28"/>
        <v/>
      </c>
      <c r="Z225" s="1" t="str">
        <f t="shared" si="29"/>
        <v/>
      </c>
      <c r="AA225" s="30" t="e">
        <f t="shared" si="30"/>
        <v>#N/A</v>
      </c>
      <c r="AB225" s="30" t="e">
        <f t="shared" si="31"/>
        <v>#N/A</v>
      </c>
    </row>
    <row r="226" spans="2:28" x14ac:dyDescent="0.25">
      <c r="B226" s="25" t="str">
        <f>IF(Mensal!B226="","",Mensal!B226)</f>
        <v/>
      </c>
      <c r="C226" s="1" t="str">
        <f t="shared" si="27"/>
        <v/>
      </c>
      <c r="D226" s="28" t="str">
        <f>IF($B226="","",IF(Premissas!$D$10=0,0,E225*Mensal!C226/Mensal!C225))</f>
        <v/>
      </c>
      <c r="E226" s="28" t="str">
        <f>IF($B226="","",IF($Q226,$T226*Premissas!$D$10,D226))</f>
        <v/>
      </c>
      <c r="F226" s="28" t="str">
        <f>IF($B226="","",IF(Premissas!$D$11=0,0,G225*Mensal!D226/Mensal!D225))</f>
        <v/>
      </c>
      <c r="G226" s="28" t="str">
        <f>IF($B226="","",IF($Q226,$T226*Premissas!$D$11,F226))</f>
        <v/>
      </c>
      <c r="H226" s="28" t="str">
        <f>IF($B226="","",IF(Premissas!$D$12=0,0,I225*Mensal!E226/Mensal!E225))</f>
        <v/>
      </c>
      <c r="I226" s="28" t="str">
        <f>IF($B226="","",IF($Q226,$T226*Premissas!$D$12,H226))</f>
        <v/>
      </c>
      <c r="J226" s="28" t="str">
        <f>IF($B226="","",IF(Premissas!$D$13=0,0,K225*Mensal!F226/Mensal!F225))</f>
        <v/>
      </c>
      <c r="K226" s="28" t="str">
        <f>IF($B226="","",IF($Q226,$T226*Premissas!$D$13,J226))</f>
        <v/>
      </c>
      <c r="L226" s="28" t="str">
        <f>IF($B226="","",IF(Premissas!$D$14=0,0,M225*Mensal!G226/Mensal!G225))</f>
        <v/>
      </c>
      <c r="M226" s="28" t="str">
        <f>IF($B226="","",IF($Q226,$T226*Premissas!$D$14,L226))</f>
        <v/>
      </c>
      <c r="N226" s="28" t="str">
        <f>IF($B226="","",IF(Premissas!$D$15=0,0,O225*Mensal!H226/Mensal!H225))</f>
        <v/>
      </c>
      <c r="O226" s="28" t="str">
        <f>IF($B226="","",IF($Q226,$T226*Premissas!$D$15,N226))</f>
        <v/>
      </c>
      <c r="P226" s="28" t="str">
        <f t="shared" si="32"/>
        <v/>
      </c>
      <c r="Q226" s="14" t="str">
        <f>IF($B226="","",AND(Premissas!$E$19&gt;0,MOD($C226,MAX(Premissas!$E$19,1))=0))</f>
        <v/>
      </c>
      <c r="R226" s="28" t="str">
        <f>IF($B226="","",IF($Q226,ABS($P226*Premissas!$D$10-D226)+ABS($P226*Premissas!$D$11-F226)+ABS($P226*Premissas!$D$12-H226)+ABS($P226*Premissas!$D$13-J226)+ABS($P226*Premissas!$D$14-L226)+ABS($P226*Premissas!$D$15-N226),0))</f>
        <v/>
      </c>
      <c r="S226" s="29" t="str">
        <f>IF($B226="","",R226*Premissas!$D$20)</f>
        <v/>
      </c>
      <c r="T226" s="31" t="str">
        <f t="shared" si="33"/>
        <v/>
      </c>
      <c r="U226" s="12" t="str">
        <f t="shared" si="34"/>
        <v/>
      </c>
      <c r="V226" s="28" t="str">
        <f>IF($B226="","",Premissas!$D$7*Mensal!$I226/Mensal!$I$6)</f>
        <v/>
      </c>
      <c r="W226" s="12" t="str">
        <f t="shared" si="35"/>
        <v/>
      </c>
      <c r="X226" s="28" t="str">
        <f>IF($B226="","",MAX($T$6:T226))</f>
        <v/>
      </c>
      <c r="Y226" s="12" t="str">
        <f t="shared" si="28"/>
        <v/>
      </c>
      <c r="Z226" s="1" t="str">
        <f t="shared" si="29"/>
        <v/>
      </c>
      <c r="AA226" s="30" t="e">
        <f t="shared" si="30"/>
        <v>#N/A</v>
      </c>
      <c r="AB226" s="30" t="e">
        <f t="shared" si="31"/>
        <v>#N/A</v>
      </c>
    </row>
    <row r="227" spans="2:28" x14ac:dyDescent="0.25">
      <c r="B227" s="25" t="str">
        <f>IF(Mensal!B227="","",Mensal!B227)</f>
        <v/>
      </c>
      <c r="C227" s="1" t="str">
        <f t="shared" si="27"/>
        <v/>
      </c>
      <c r="D227" s="28" t="str">
        <f>IF($B227="","",IF(Premissas!$D$10=0,0,E226*Mensal!C227/Mensal!C226))</f>
        <v/>
      </c>
      <c r="E227" s="28" t="str">
        <f>IF($B227="","",IF($Q227,$T227*Premissas!$D$10,D227))</f>
        <v/>
      </c>
      <c r="F227" s="28" t="str">
        <f>IF($B227="","",IF(Premissas!$D$11=0,0,G226*Mensal!D227/Mensal!D226))</f>
        <v/>
      </c>
      <c r="G227" s="28" t="str">
        <f>IF($B227="","",IF($Q227,$T227*Premissas!$D$11,F227))</f>
        <v/>
      </c>
      <c r="H227" s="28" t="str">
        <f>IF($B227="","",IF(Premissas!$D$12=0,0,I226*Mensal!E227/Mensal!E226))</f>
        <v/>
      </c>
      <c r="I227" s="28" t="str">
        <f>IF($B227="","",IF($Q227,$T227*Premissas!$D$12,H227))</f>
        <v/>
      </c>
      <c r="J227" s="28" t="str">
        <f>IF($B227="","",IF(Premissas!$D$13=0,0,K226*Mensal!F227/Mensal!F226))</f>
        <v/>
      </c>
      <c r="K227" s="28" t="str">
        <f>IF($B227="","",IF($Q227,$T227*Premissas!$D$13,J227))</f>
        <v/>
      </c>
      <c r="L227" s="28" t="str">
        <f>IF($B227="","",IF(Premissas!$D$14=0,0,M226*Mensal!G227/Mensal!G226))</f>
        <v/>
      </c>
      <c r="M227" s="28" t="str">
        <f>IF($B227="","",IF($Q227,$T227*Premissas!$D$14,L227))</f>
        <v/>
      </c>
      <c r="N227" s="28" t="str">
        <f>IF($B227="","",IF(Premissas!$D$15=0,0,O226*Mensal!H227/Mensal!H226))</f>
        <v/>
      </c>
      <c r="O227" s="28" t="str">
        <f>IF($B227="","",IF($Q227,$T227*Premissas!$D$15,N227))</f>
        <v/>
      </c>
      <c r="P227" s="28" t="str">
        <f t="shared" si="32"/>
        <v/>
      </c>
      <c r="Q227" s="14" t="str">
        <f>IF($B227="","",AND(Premissas!$E$19&gt;0,MOD($C227,MAX(Premissas!$E$19,1))=0))</f>
        <v/>
      </c>
      <c r="R227" s="28" t="str">
        <f>IF($B227="","",IF($Q227,ABS($P227*Premissas!$D$10-D227)+ABS($P227*Premissas!$D$11-F227)+ABS($P227*Premissas!$D$12-H227)+ABS($P227*Premissas!$D$13-J227)+ABS($P227*Premissas!$D$14-L227)+ABS($P227*Premissas!$D$15-N227),0))</f>
        <v/>
      </c>
      <c r="S227" s="29" t="str">
        <f>IF($B227="","",R227*Premissas!$D$20)</f>
        <v/>
      </c>
      <c r="T227" s="31" t="str">
        <f t="shared" si="33"/>
        <v/>
      </c>
      <c r="U227" s="12" t="str">
        <f t="shared" si="34"/>
        <v/>
      </c>
      <c r="V227" s="28" t="str">
        <f>IF($B227="","",Premissas!$D$7*Mensal!$I227/Mensal!$I$6)</f>
        <v/>
      </c>
      <c r="W227" s="12" t="str">
        <f t="shared" si="35"/>
        <v/>
      </c>
      <c r="X227" s="28" t="str">
        <f>IF($B227="","",MAX($T$6:T227))</f>
        <v/>
      </c>
      <c r="Y227" s="12" t="str">
        <f t="shared" si="28"/>
        <v/>
      </c>
      <c r="Z227" s="1" t="str">
        <f t="shared" si="29"/>
        <v/>
      </c>
      <c r="AA227" s="30" t="e">
        <f t="shared" si="30"/>
        <v>#N/A</v>
      </c>
      <c r="AB227" s="30" t="e">
        <f t="shared" si="31"/>
        <v>#N/A</v>
      </c>
    </row>
    <row r="228" spans="2:28" x14ac:dyDescent="0.25">
      <c r="B228" s="25" t="str">
        <f>IF(Mensal!B228="","",Mensal!B228)</f>
        <v/>
      </c>
      <c r="C228" s="1" t="str">
        <f t="shared" si="27"/>
        <v/>
      </c>
      <c r="D228" s="28" t="str">
        <f>IF($B228="","",IF(Premissas!$D$10=0,0,E227*Mensal!C228/Mensal!C227))</f>
        <v/>
      </c>
      <c r="E228" s="28" t="str">
        <f>IF($B228="","",IF($Q228,$T228*Premissas!$D$10,D228))</f>
        <v/>
      </c>
      <c r="F228" s="28" t="str">
        <f>IF($B228="","",IF(Premissas!$D$11=0,0,G227*Mensal!D228/Mensal!D227))</f>
        <v/>
      </c>
      <c r="G228" s="28" t="str">
        <f>IF($B228="","",IF($Q228,$T228*Premissas!$D$11,F228))</f>
        <v/>
      </c>
      <c r="H228" s="28" t="str">
        <f>IF($B228="","",IF(Premissas!$D$12=0,0,I227*Mensal!E228/Mensal!E227))</f>
        <v/>
      </c>
      <c r="I228" s="28" t="str">
        <f>IF($B228="","",IF($Q228,$T228*Premissas!$D$12,H228))</f>
        <v/>
      </c>
      <c r="J228" s="28" t="str">
        <f>IF($B228="","",IF(Premissas!$D$13=0,0,K227*Mensal!F228/Mensal!F227))</f>
        <v/>
      </c>
      <c r="K228" s="28" t="str">
        <f>IF($B228="","",IF($Q228,$T228*Premissas!$D$13,J228))</f>
        <v/>
      </c>
      <c r="L228" s="28" t="str">
        <f>IF($B228="","",IF(Premissas!$D$14=0,0,M227*Mensal!G228/Mensal!G227))</f>
        <v/>
      </c>
      <c r="M228" s="28" t="str">
        <f>IF($B228="","",IF($Q228,$T228*Premissas!$D$14,L228))</f>
        <v/>
      </c>
      <c r="N228" s="28" t="str">
        <f>IF($B228="","",IF(Premissas!$D$15=0,0,O227*Mensal!H228/Mensal!H227))</f>
        <v/>
      </c>
      <c r="O228" s="28" t="str">
        <f>IF($B228="","",IF($Q228,$T228*Premissas!$D$15,N228))</f>
        <v/>
      </c>
      <c r="P228" s="28" t="str">
        <f t="shared" si="32"/>
        <v/>
      </c>
      <c r="Q228" s="14" t="str">
        <f>IF($B228="","",AND(Premissas!$E$19&gt;0,MOD($C228,MAX(Premissas!$E$19,1))=0))</f>
        <v/>
      </c>
      <c r="R228" s="28" t="str">
        <f>IF($B228="","",IF($Q228,ABS($P228*Premissas!$D$10-D228)+ABS($P228*Premissas!$D$11-F228)+ABS($P228*Premissas!$D$12-H228)+ABS($P228*Premissas!$D$13-J228)+ABS($P228*Premissas!$D$14-L228)+ABS($P228*Premissas!$D$15-N228),0))</f>
        <v/>
      </c>
      <c r="S228" s="29" t="str">
        <f>IF($B228="","",R228*Premissas!$D$20)</f>
        <v/>
      </c>
      <c r="T228" s="31" t="str">
        <f t="shared" si="33"/>
        <v/>
      </c>
      <c r="U228" s="12" t="str">
        <f t="shared" si="34"/>
        <v/>
      </c>
      <c r="V228" s="28" t="str">
        <f>IF($B228="","",Premissas!$D$7*Mensal!$I228/Mensal!$I$6)</f>
        <v/>
      </c>
      <c r="W228" s="12" t="str">
        <f t="shared" si="35"/>
        <v/>
      </c>
      <c r="X228" s="28" t="str">
        <f>IF($B228="","",MAX($T$6:T228))</f>
        <v/>
      </c>
      <c r="Y228" s="12" t="str">
        <f t="shared" si="28"/>
        <v/>
      </c>
      <c r="Z228" s="1" t="str">
        <f t="shared" si="29"/>
        <v/>
      </c>
      <c r="AA228" s="30" t="e">
        <f t="shared" si="30"/>
        <v>#N/A</v>
      </c>
      <c r="AB228" s="30" t="e">
        <f t="shared" si="31"/>
        <v>#N/A</v>
      </c>
    </row>
    <row r="229" spans="2:28" x14ac:dyDescent="0.25">
      <c r="B229" s="25" t="str">
        <f>IF(Mensal!B229="","",Mensal!B229)</f>
        <v/>
      </c>
      <c r="C229" s="1" t="str">
        <f t="shared" si="27"/>
        <v/>
      </c>
      <c r="D229" s="28" t="str">
        <f>IF($B229="","",IF(Premissas!$D$10=0,0,E228*Mensal!C229/Mensal!C228))</f>
        <v/>
      </c>
      <c r="E229" s="28" t="str">
        <f>IF($B229="","",IF($Q229,$T229*Premissas!$D$10,D229))</f>
        <v/>
      </c>
      <c r="F229" s="28" t="str">
        <f>IF($B229="","",IF(Premissas!$D$11=0,0,G228*Mensal!D229/Mensal!D228))</f>
        <v/>
      </c>
      <c r="G229" s="28" t="str">
        <f>IF($B229="","",IF($Q229,$T229*Premissas!$D$11,F229))</f>
        <v/>
      </c>
      <c r="H229" s="28" t="str">
        <f>IF($B229="","",IF(Premissas!$D$12=0,0,I228*Mensal!E229/Mensal!E228))</f>
        <v/>
      </c>
      <c r="I229" s="28" t="str">
        <f>IF($B229="","",IF($Q229,$T229*Premissas!$D$12,H229))</f>
        <v/>
      </c>
      <c r="J229" s="28" t="str">
        <f>IF($B229="","",IF(Premissas!$D$13=0,0,K228*Mensal!F229/Mensal!F228))</f>
        <v/>
      </c>
      <c r="K229" s="28" t="str">
        <f>IF($B229="","",IF($Q229,$T229*Premissas!$D$13,J229))</f>
        <v/>
      </c>
      <c r="L229" s="28" t="str">
        <f>IF($B229="","",IF(Premissas!$D$14=0,0,M228*Mensal!G229/Mensal!G228))</f>
        <v/>
      </c>
      <c r="M229" s="28" t="str">
        <f>IF($B229="","",IF($Q229,$T229*Premissas!$D$14,L229))</f>
        <v/>
      </c>
      <c r="N229" s="28" t="str">
        <f>IF($B229="","",IF(Premissas!$D$15=0,0,O228*Mensal!H229/Mensal!H228))</f>
        <v/>
      </c>
      <c r="O229" s="28" t="str">
        <f>IF($B229="","",IF($Q229,$T229*Premissas!$D$15,N229))</f>
        <v/>
      </c>
      <c r="P229" s="28" t="str">
        <f t="shared" si="32"/>
        <v/>
      </c>
      <c r="Q229" s="14" t="str">
        <f>IF($B229="","",AND(Premissas!$E$19&gt;0,MOD($C229,MAX(Premissas!$E$19,1))=0))</f>
        <v/>
      </c>
      <c r="R229" s="28" t="str">
        <f>IF($B229="","",IF($Q229,ABS($P229*Premissas!$D$10-D229)+ABS($P229*Premissas!$D$11-F229)+ABS($P229*Premissas!$D$12-H229)+ABS($P229*Premissas!$D$13-J229)+ABS($P229*Premissas!$D$14-L229)+ABS($P229*Premissas!$D$15-N229),0))</f>
        <v/>
      </c>
      <c r="S229" s="29" t="str">
        <f>IF($B229="","",R229*Premissas!$D$20)</f>
        <v/>
      </c>
      <c r="T229" s="31" t="str">
        <f t="shared" si="33"/>
        <v/>
      </c>
      <c r="U229" s="12" t="str">
        <f t="shared" si="34"/>
        <v/>
      </c>
      <c r="V229" s="28" t="str">
        <f>IF($B229="","",Premissas!$D$7*Mensal!$I229/Mensal!$I$6)</f>
        <v/>
      </c>
      <c r="W229" s="12" t="str">
        <f t="shared" si="35"/>
        <v/>
      </c>
      <c r="X229" s="28" t="str">
        <f>IF($B229="","",MAX($T$6:T229))</f>
        <v/>
      </c>
      <c r="Y229" s="12" t="str">
        <f t="shared" si="28"/>
        <v/>
      </c>
      <c r="Z229" s="1" t="str">
        <f t="shared" si="29"/>
        <v/>
      </c>
      <c r="AA229" s="30" t="e">
        <f t="shared" si="30"/>
        <v>#N/A</v>
      </c>
      <c r="AB229" s="30" t="e">
        <f t="shared" si="31"/>
        <v>#N/A</v>
      </c>
    </row>
    <row r="230" spans="2:28" x14ac:dyDescent="0.25">
      <c r="B230" s="25" t="str">
        <f>IF(Mensal!B230="","",Mensal!B230)</f>
        <v/>
      </c>
      <c r="C230" s="1" t="str">
        <f t="shared" si="27"/>
        <v/>
      </c>
      <c r="D230" s="28" t="str">
        <f>IF($B230="","",IF(Premissas!$D$10=0,0,E229*Mensal!C230/Mensal!C229))</f>
        <v/>
      </c>
      <c r="E230" s="28" t="str">
        <f>IF($B230="","",IF($Q230,$T230*Premissas!$D$10,D230))</f>
        <v/>
      </c>
      <c r="F230" s="28" t="str">
        <f>IF($B230="","",IF(Premissas!$D$11=0,0,G229*Mensal!D230/Mensal!D229))</f>
        <v/>
      </c>
      <c r="G230" s="28" t="str">
        <f>IF($B230="","",IF($Q230,$T230*Premissas!$D$11,F230))</f>
        <v/>
      </c>
      <c r="H230" s="28" t="str">
        <f>IF($B230="","",IF(Premissas!$D$12=0,0,I229*Mensal!E230/Mensal!E229))</f>
        <v/>
      </c>
      <c r="I230" s="28" t="str">
        <f>IF($B230="","",IF($Q230,$T230*Premissas!$D$12,H230))</f>
        <v/>
      </c>
      <c r="J230" s="28" t="str">
        <f>IF($B230="","",IF(Premissas!$D$13=0,0,K229*Mensal!F230/Mensal!F229))</f>
        <v/>
      </c>
      <c r="K230" s="28" t="str">
        <f>IF($B230="","",IF($Q230,$T230*Premissas!$D$13,J230))</f>
        <v/>
      </c>
      <c r="L230" s="28" t="str">
        <f>IF($B230="","",IF(Premissas!$D$14=0,0,M229*Mensal!G230/Mensal!G229))</f>
        <v/>
      </c>
      <c r="M230" s="28" t="str">
        <f>IF($B230="","",IF($Q230,$T230*Premissas!$D$14,L230))</f>
        <v/>
      </c>
      <c r="N230" s="28" t="str">
        <f>IF($B230="","",IF(Premissas!$D$15=0,0,O229*Mensal!H230/Mensal!H229))</f>
        <v/>
      </c>
      <c r="O230" s="28" t="str">
        <f>IF($B230="","",IF($Q230,$T230*Premissas!$D$15,N230))</f>
        <v/>
      </c>
      <c r="P230" s="28" t="str">
        <f t="shared" si="32"/>
        <v/>
      </c>
      <c r="Q230" s="14" t="str">
        <f>IF($B230="","",AND(Premissas!$E$19&gt;0,MOD($C230,MAX(Premissas!$E$19,1))=0))</f>
        <v/>
      </c>
      <c r="R230" s="28" t="str">
        <f>IF($B230="","",IF($Q230,ABS($P230*Premissas!$D$10-D230)+ABS($P230*Premissas!$D$11-F230)+ABS($P230*Premissas!$D$12-H230)+ABS($P230*Premissas!$D$13-J230)+ABS($P230*Premissas!$D$14-L230)+ABS($P230*Premissas!$D$15-N230),0))</f>
        <v/>
      </c>
      <c r="S230" s="29" t="str">
        <f>IF($B230="","",R230*Premissas!$D$20)</f>
        <v/>
      </c>
      <c r="T230" s="31" t="str">
        <f t="shared" si="33"/>
        <v/>
      </c>
      <c r="U230" s="12" t="str">
        <f t="shared" si="34"/>
        <v/>
      </c>
      <c r="V230" s="28" t="str">
        <f>IF($B230="","",Premissas!$D$7*Mensal!$I230/Mensal!$I$6)</f>
        <v/>
      </c>
      <c r="W230" s="12" t="str">
        <f t="shared" si="35"/>
        <v/>
      </c>
      <c r="X230" s="28" t="str">
        <f>IF($B230="","",MAX($T$6:T230))</f>
        <v/>
      </c>
      <c r="Y230" s="12" t="str">
        <f t="shared" si="28"/>
        <v/>
      </c>
      <c r="Z230" s="1" t="str">
        <f t="shared" si="29"/>
        <v/>
      </c>
      <c r="AA230" s="30" t="e">
        <f t="shared" si="30"/>
        <v>#N/A</v>
      </c>
      <c r="AB230" s="30" t="e">
        <f t="shared" si="31"/>
        <v>#N/A</v>
      </c>
    </row>
    <row r="231" spans="2:28" x14ac:dyDescent="0.25">
      <c r="B231" s="25" t="str">
        <f>IF(Mensal!B231="","",Mensal!B231)</f>
        <v/>
      </c>
      <c r="C231" s="1" t="str">
        <f t="shared" si="27"/>
        <v/>
      </c>
      <c r="D231" s="28" t="str">
        <f>IF($B231="","",IF(Premissas!$D$10=0,0,E230*Mensal!C231/Mensal!C230))</f>
        <v/>
      </c>
      <c r="E231" s="28" t="str">
        <f>IF($B231="","",IF($Q231,$T231*Premissas!$D$10,D231))</f>
        <v/>
      </c>
      <c r="F231" s="28" t="str">
        <f>IF($B231="","",IF(Premissas!$D$11=0,0,G230*Mensal!D231/Mensal!D230))</f>
        <v/>
      </c>
      <c r="G231" s="28" t="str">
        <f>IF($B231="","",IF($Q231,$T231*Premissas!$D$11,F231))</f>
        <v/>
      </c>
      <c r="H231" s="28" t="str">
        <f>IF($B231="","",IF(Premissas!$D$12=0,0,I230*Mensal!E231/Mensal!E230))</f>
        <v/>
      </c>
      <c r="I231" s="28" t="str">
        <f>IF($B231="","",IF($Q231,$T231*Premissas!$D$12,H231))</f>
        <v/>
      </c>
      <c r="J231" s="28" t="str">
        <f>IF($B231="","",IF(Premissas!$D$13=0,0,K230*Mensal!F231/Mensal!F230))</f>
        <v/>
      </c>
      <c r="K231" s="28" t="str">
        <f>IF($B231="","",IF($Q231,$T231*Premissas!$D$13,J231))</f>
        <v/>
      </c>
      <c r="L231" s="28" t="str">
        <f>IF($B231="","",IF(Premissas!$D$14=0,0,M230*Mensal!G231/Mensal!G230))</f>
        <v/>
      </c>
      <c r="M231" s="28" t="str">
        <f>IF($B231="","",IF($Q231,$T231*Premissas!$D$14,L231))</f>
        <v/>
      </c>
      <c r="N231" s="28" t="str">
        <f>IF($B231="","",IF(Premissas!$D$15=0,0,O230*Mensal!H231/Mensal!H230))</f>
        <v/>
      </c>
      <c r="O231" s="28" t="str">
        <f>IF($B231="","",IF($Q231,$T231*Premissas!$D$15,N231))</f>
        <v/>
      </c>
      <c r="P231" s="28" t="str">
        <f t="shared" si="32"/>
        <v/>
      </c>
      <c r="Q231" s="14" t="str">
        <f>IF($B231="","",AND(Premissas!$E$19&gt;0,MOD($C231,MAX(Premissas!$E$19,1))=0))</f>
        <v/>
      </c>
      <c r="R231" s="28" t="str">
        <f>IF($B231="","",IF($Q231,ABS($P231*Premissas!$D$10-D231)+ABS($P231*Premissas!$D$11-F231)+ABS($P231*Premissas!$D$12-H231)+ABS($P231*Premissas!$D$13-J231)+ABS($P231*Premissas!$D$14-L231)+ABS($P231*Premissas!$D$15-N231),0))</f>
        <v/>
      </c>
      <c r="S231" s="29" t="str">
        <f>IF($B231="","",R231*Premissas!$D$20)</f>
        <v/>
      </c>
      <c r="T231" s="31" t="str">
        <f t="shared" si="33"/>
        <v/>
      </c>
      <c r="U231" s="12" t="str">
        <f t="shared" si="34"/>
        <v/>
      </c>
      <c r="V231" s="28" t="str">
        <f>IF($B231="","",Premissas!$D$7*Mensal!$I231/Mensal!$I$6)</f>
        <v/>
      </c>
      <c r="W231" s="12" t="str">
        <f t="shared" si="35"/>
        <v/>
      </c>
      <c r="X231" s="28" t="str">
        <f>IF($B231="","",MAX($T$6:T231))</f>
        <v/>
      </c>
      <c r="Y231" s="12" t="str">
        <f t="shared" si="28"/>
        <v/>
      </c>
      <c r="Z231" s="1" t="str">
        <f t="shared" si="29"/>
        <v/>
      </c>
      <c r="AA231" s="30" t="e">
        <f t="shared" si="30"/>
        <v>#N/A</v>
      </c>
      <c r="AB231" s="30" t="e">
        <f t="shared" si="31"/>
        <v>#N/A</v>
      </c>
    </row>
    <row r="232" spans="2:28" x14ac:dyDescent="0.25">
      <c r="B232" s="25" t="str">
        <f>IF(Mensal!B232="","",Mensal!B232)</f>
        <v/>
      </c>
      <c r="C232" s="1" t="str">
        <f t="shared" si="27"/>
        <v/>
      </c>
      <c r="D232" s="28" t="str">
        <f>IF($B232="","",IF(Premissas!$D$10=0,0,E231*Mensal!C232/Mensal!C231))</f>
        <v/>
      </c>
      <c r="E232" s="28" t="str">
        <f>IF($B232="","",IF($Q232,$T232*Premissas!$D$10,D232))</f>
        <v/>
      </c>
      <c r="F232" s="28" t="str">
        <f>IF($B232="","",IF(Premissas!$D$11=0,0,G231*Mensal!D232/Mensal!D231))</f>
        <v/>
      </c>
      <c r="G232" s="28" t="str">
        <f>IF($B232="","",IF($Q232,$T232*Premissas!$D$11,F232))</f>
        <v/>
      </c>
      <c r="H232" s="28" t="str">
        <f>IF($B232="","",IF(Premissas!$D$12=0,0,I231*Mensal!E232/Mensal!E231))</f>
        <v/>
      </c>
      <c r="I232" s="28" t="str">
        <f>IF($B232="","",IF($Q232,$T232*Premissas!$D$12,H232))</f>
        <v/>
      </c>
      <c r="J232" s="28" t="str">
        <f>IF($B232="","",IF(Premissas!$D$13=0,0,K231*Mensal!F232/Mensal!F231))</f>
        <v/>
      </c>
      <c r="K232" s="28" t="str">
        <f>IF($B232="","",IF($Q232,$T232*Premissas!$D$13,J232))</f>
        <v/>
      </c>
      <c r="L232" s="28" t="str">
        <f>IF($B232="","",IF(Premissas!$D$14=0,0,M231*Mensal!G232/Mensal!G231))</f>
        <v/>
      </c>
      <c r="M232" s="28" t="str">
        <f>IF($B232="","",IF($Q232,$T232*Premissas!$D$14,L232))</f>
        <v/>
      </c>
      <c r="N232" s="28" t="str">
        <f>IF($B232="","",IF(Premissas!$D$15=0,0,O231*Mensal!H232/Mensal!H231))</f>
        <v/>
      </c>
      <c r="O232" s="28" t="str">
        <f>IF($B232="","",IF($Q232,$T232*Premissas!$D$15,N232))</f>
        <v/>
      </c>
      <c r="P232" s="28" t="str">
        <f t="shared" si="32"/>
        <v/>
      </c>
      <c r="Q232" s="14" t="str">
        <f>IF($B232="","",AND(Premissas!$E$19&gt;0,MOD($C232,MAX(Premissas!$E$19,1))=0))</f>
        <v/>
      </c>
      <c r="R232" s="28" t="str">
        <f>IF($B232="","",IF($Q232,ABS($P232*Premissas!$D$10-D232)+ABS($P232*Premissas!$D$11-F232)+ABS($P232*Premissas!$D$12-H232)+ABS($P232*Premissas!$D$13-J232)+ABS($P232*Premissas!$D$14-L232)+ABS($P232*Premissas!$D$15-N232),0))</f>
        <v/>
      </c>
      <c r="S232" s="29" t="str">
        <f>IF($B232="","",R232*Premissas!$D$20)</f>
        <v/>
      </c>
      <c r="T232" s="31" t="str">
        <f t="shared" si="33"/>
        <v/>
      </c>
      <c r="U232" s="12" t="str">
        <f t="shared" si="34"/>
        <v/>
      </c>
      <c r="V232" s="28" t="str">
        <f>IF($B232="","",Premissas!$D$7*Mensal!$I232/Mensal!$I$6)</f>
        <v/>
      </c>
      <c r="W232" s="12" t="str">
        <f t="shared" si="35"/>
        <v/>
      </c>
      <c r="X232" s="28" t="str">
        <f>IF($B232="","",MAX($T$6:T232))</f>
        <v/>
      </c>
      <c r="Y232" s="12" t="str">
        <f t="shared" si="28"/>
        <v/>
      </c>
      <c r="Z232" s="1" t="str">
        <f t="shared" si="29"/>
        <v/>
      </c>
      <c r="AA232" s="30" t="e">
        <f t="shared" si="30"/>
        <v>#N/A</v>
      </c>
      <c r="AB232" s="30" t="e">
        <f t="shared" si="31"/>
        <v>#N/A</v>
      </c>
    </row>
    <row r="233" spans="2:28" x14ac:dyDescent="0.25">
      <c r="B233" s="25" t="str">
        <f>IF(Mensal!B233="","",Mensal!B233)</f>
        <v/>
      </c>
      <c r="C233" s="1" t="str">
        <f t="shared" si="27"/>
        <v/>
      </c>
      <c r="D233" s="28" t="str">
        <f>IF($B233="","",IF(Premissas!$D$10=0,0,E232*Mensal!C233/Mensal!C232))</f>
        <v/>
      </c>
      <c r="E233" s="28" t="str">
        <f>IF($B233="","",IF($Q233,$T233*Premissas!$D$10,D233))</f>
        <v/>
      </c>
      <c r="F233" s="28" t="str">
        <f>IF($B233="","",IF(Premissas!$D$11=0,0,G232*Mensal!D233/Mensal!D232))</f>
        <v/>
      </c>
      <c r="G233" s="28" t="str">
        <f>IF($B233="","",IF($Q233,$T233*Premissas!$D$11,F233))</f>
        <v/>
      </c>
      <c r="H233" s="28" t="str">
        <f>IF($B233="","",IF(Premissas!$D$12=0,0,I232*Mensal!E233/Mensal!E232))</f>
        <v/>
      </c>
      <c r="I233" s="28" t="str">
        <f>IF($B233="","",IF($Q233,$T233*Premissas!$D$12,H233))</f>
        <v/>
      </c>
      <c r="J233" s="28" t="str">
        <f>IF($B233="","",IF(Premissas!$D$13=0,0,K232*Mensal!F233/Mensal!F232))</f>
        <v/>
      </c>
      <c r="K233" s="28" t="str">
        <f>IF($B233="","",IF($Q233,$T233*Premissas!$D$13,J233))</f>
        <v/>
      </c>
      <c r="L233" s="28" t="str">
        <f>IF($B233="","",IF(Premissas!$D$14=0,0,M232*Mensal!G233/Mensal!G232))</f>
        <v/>
      </c>
      <c r="M233" s="28" t="str">
        <f>IF($B233="","",IF($Q233,$T233*Premissas!$D$14,L233))</f>
        <v/>
      </c>
      <c r="N233" s="28" t="str">
        <f>IF($B233="","",IF(Premissas!$D$15=0,0,O232*Mensal!H233/Mensal!H232))</f>
        <v/>
      </c>
      <c r="O233" s="28" t="str">
        <f>IF($B233="","",IF($Q233,$T233*Premissas!$D$15,N233))</f>
        <v/>
      </c>
      <c r="P233" s="28" t="str">
        <f t="shared" si="32"/>
        <v/>
      </c>
      <c r="Q233" s="14" t="str">
        <f>IF($B233="","",AND(Premissas!$E$19&gt;0,MOD($C233,MAX(Premissas!$E$19,1))=0))</f>
        <v/>
      </c>
      <c r="R233" s="28" t="str">
        <f>IF($B233="","",IF($Q233,ABS($P233*Premissas!$D$10-D233)+ABS($P233*Premissas!$D$11-F233)+ABS($P233*Premissas!$D$12-H233)+ABS($P233*Premissas!$D$13-J233)+ABS($P233*Premissas!$D$14-L233)+ABS($P233*Premissas!$D$15-N233),0))</f>
        <v/>
      </c>
      <c r="S233" s="29" t="str">
        <f>IF($B233="","",R233*Premissas!$D$20)</f>
        <v/>
      </c>
      <c r="T233" s="31" t="str">
        <f t="shared" si="33"/>
        <v/>
      </c>
      <c r="U233" s="12" t="str">
        <f t="shared" si="34"/>
        <v/>
      </c>
      <c r="V233" s="28" t="str">
        <f>IF($B233="","",Premissas!$D$7*Mensal!$I233/Mensal!$I$6)</f>
        <v/>
      </c>
      <c r="W233" s="12" t="str">
        <f t="shared" si="35"/>
        <v/>
      </c>
      <c r="X233" s="28" t="str">
        <f>IF($B233="","",MAX($T$6:T233))</f>
        <v/>
      </c>
      <c r="Y233" s="12" t="str">
        <f t="shared" si="28"/>
        <v/>
      </c>
      <c r="Z233" s="1" t="str">
        <f t="shared" si="29"/>
        <v/>
      </c>
      <c r="AA233" s="30" t="e">
        <f t="shared" si="30"/>
        <v>#N/A</v>
      </c>
      <c r="AB233" s="30" t="e">
        <f t="shared" si="31"/>
        <v>#N/A</v>
      </c>
    </row>
    <row r="234" spans="2:28" x14ac:dyDescent="0.25">
      <c r="B234" s="25" t="str">
        <f>IF(Mensal!B234="","",Mensal!B234)</f>
        <v/>
      </c>
      <c r="C234" s="1" t="str">
        <f t="shared" si="27"/>
        <v/>
      </c>
      <c r="D234" s="28" t="str">
        <f>IF($B234="","",IF(Premissas!$D$10=0,0,E233*Mensal!C234/Mensal!C233))</f>
        <v/>
      </c>
      <c r="E234" s="28" t="str">
        <f>IF($B234="","",IF($Q234,$T234*Premissas!$D$10,D234))</f>
        <v/>
      </c>
      <c r="F234" s="28" t="str">
        <f>IF($B234="","",IF(Premissas!$D$11=0,0,G233*Mensal!D234/Mensal!D233))</f>
        <v/>
      </c>
      <c r="G234" s="28" t="str">
        <f>IF($B234="","",IF($Q234,$T234*Premissas!$D$11,F234))</f>
        <v/>
      </c>
      <c r="H234" s="28" t="str">
        <f>IF($B234="","",IF(Premissas!$D$12=0,0,I233*Mensal!E234/Mensal!E233))</f>
        <v/>
      </c>
      <c r="I234" s="28" t="str">
        <f>IF($B234="","",IF($Q234,$T234*Premissas!$D$12,H234))</f>
        <v/>
      </c>
      <c r="J234" s="28" t="str">
        <f>IF($B234="","",IF(Premissas!$D$13=0,0,K233*Mensal!F234/Mensal!F233))</f>
        <v/>
      </c>
      <c r="K234" s="28" t="str">
        <f>IF($B234="","",IF($Q234,$T234*Premissas!$D$13,J234))</f>
        <v/>
      </c>
      <c r="L234" s="28" t="str">
        <f>IF($B234="","",IF(Premissas!$D$14=0,0,M233*Mensal!G234/Mensal!G233))</f>
        <v/>
      </c>
      <c r="M234" s="28" t="str">
        <f>IF($B234="","",IF($Q234,$T234*Premissas!$D$14,L234))</f>
        <v/>
      </c>
      <c r="N234" s="28" t="str">
        <f>IF($B234="","",IF(Premissas!$D$15=0,0,O233*Mensal!H234/Mensal!H233))</f>
        <v/>
      </c>
      <c r="O234" s="28" t="str">
        <f>IF($B234="","",IF($Q234,$T234*Premissas!$D$15,N234))</f>
        <v/>
      </c>
      <c r="P234" s="28" t="str">
        <f t="shared" si="32"/>
        <v/>
      </c>
      <c r="Q234" s="14" t="str">
        <f>IF($B234="","",AND(Premissas!$E$19&gt;0,MOD($C234,MAX(Premissas!$E$19,1))=0))</f>
        <v/>
      </c>
      <c r="R234" s="28" t="str">
        <f>IF($B234="","",IF($Q234,ABS($P234*Premissas!$D$10-D234)+ABS($P234*Premissas!$D$11-F234)+ABS($P234*Premissas!$D$12-H234)+ABS($P234*Premissas!$D$13-J234)+ABS($P234*Premissas!$D$14-L234)+ABS($P234*Premissas!$D$15-N234),0))</f>
        <v/>
      </c>
      <c r="S234" s="29" t="str">
        <f>IF($B234="","",R234*Premissas!$D$20)</f>
        <v/>
      </c>
      <c r="T234" s="31" t="str">
        <f t="shared" si="33"/>
        <v/>
      </c>
      <c r="U234" s="12" t="str">
        <f t="shared" si="34"/>
        <v/>
      </c>
      <c r="V234" s="28" t="str">
        <f>IF($B234="","",Premissas!$D$7*Mensal!$I234/Mensal!$I$6)</f>
        <v/>
      </c>
      <c r="W234" s="12" t="str">
        <f t="shared" si="35"/>
        <v/>
      </c>
      <c r="X234" s="28" t="str">
        <f>IF($B234="","",MAX($T$6:T234))</f>
        <v/>
      </c>
      <c r="Y234" s="12" t="str">
        <f t="shared" si="28"/>
        <v/>
      </c>
      <c r="Z234" s="1" t="str">
        <f t="shared" si="29"/>
        <v/>
      </c>
      <c r="AA234" s="30" t="e">
        <f t="shared" si="30"/>
        <v>#N/A</v>
      </c>
      <c r="AB234" s="30" t="e">
        <f t="shared" si="31"/>
        <v>#N/A</v>
      </c>
    </row>
    <row r="235" spans="2:28" x14ac:dyDescent="0.25">
      <c r="B235" s="25" t="str">
        <f>IF(Mensal!B235="","",Mensal!B235)</f>
        <v/>
      </c>
      <c r="C235" s="1" t="str">
        <f t="shared" si="27"/>
        <v/>
      </c>
      <c r="D235" s="28" t="str">
        <f>IF($B235="","",IF(Premissas!$D$10=0,0,E234*Mensal!C235/Mensal!C234))</f>
        <v/>
      </c>
      <c r="E235" s="28" t="str">
        <f>IF($B235="","",IF($Q235,$T235*Premissas!$D$10,D235))</f>
        <v/>
      </c>
      <c r="F235" s="28" t="str">
        <f>IF($B235="","",IF(Premissas!$D$11=0,0,G234*Mensal!D235/Mensal!D234))</f>
        <v/>
      </c>
      <c r="G235" s="28" t="str">
        <f>IF($B235="","",IF($Q235,$T235*Premissas!$D$11,F235))</f>
        <v/>
      </c>
      <c r="H235" s="28" t="str">
        <f>IF($B235="","",IF(Premissas!$D$12=0,0,I234*Mensal!E235/Mensal!E234))</f>
        <v/>
      </c>
      <c r="I235" s="28" t="str">
        <f>IF($B235="","",IF($Q235,$T235*Premissas!$D$12,H235))</f>
        <v/>
      </c>
      <c r="J235" s="28" t="str">
        <f>IF($B235="","",IF(Premissas!$D$13=0,0,K234*Mensal!F235/Mensal!F234))</f>
        <v/>
      </c>
      <c r="K235" s="28" t="str">
        <f>IF($B235="","",IF($Q235,$T235*Premissas!$D$13,J235))</f>
        <v/>
      </c>
      <c r="L235" s="28" t="str">
        <f>IF($B235="","",IF(Premissas!$D$14=0,0,M234*Mensal!G235/Mensal!G234))</f>
        <v/>
      </c>
      <c r="M235" s="28" t="str">
        <f>IF($B235="","",IF($Q235,$T235*Premissas!$D$14,L235))</f>
        <v/>
      </c>
      <c r="N235" s="28" t="str">
        <f>IF($B235="","",IF(Premissas!$D$15=0,0,O234*Mensal!H235/Mensal!H234))</f>
        <v/>
      </c>
      <c r="O235" s="28" t="str">
        <f>IF($B235="","",IF($Q235,$T235*Premissas!$D$15,N235))</f>
        <v/>
      </c>
      <c r="P235" s="28" t="str">
        <f t="shared" si="32"/>
        <v/>
      </c>
      <c r="Q235" s="14" t="str">
        <f>IF($B235="","",AND(Premissas!$E$19&gt;0,MOD($C235,MAX(Premissas!$E$19,1))=0))</f>
        <v/>
      </c>
      <c r="R235" s="28" t="str">
        <f>IF($B235="","",IF($Q235,ABS($P235*Premissas!$D$10-D235)+ABS($P235*Premissas!$D$11-F235)+ABS($P235*Premissas!$D$12-H235)+ABS($P235*Premissas!$D$13-J235)+ABS($P235*Premissas!$D$14-L235)+ABS($P235*Premissas!$D$15-N235),0))</f>
        <v/>
      </c>
      <c r="S235" s="29" t="str">
        <f>IF($B235="","",R235*Premissas!$D$20)</f>
        <v/>
      </c>
      <c r="T235" s="31" t="str">
        <f t="shared" si="33"/>
        <v/>
      </c>
      <c r="U235" s="12" t="str">
        <f t="shared" si="34"/>
        <v/>
      </c>
      <c r="V235" s="28" t="str">
        <f>IF($B235="","",Premissas!$D$7*Mensal!$I235/Mensal!$I$6)</f>
        <v/>
      </c>
      <c r="W235" s="12" t="str">
        <f t="shared" si="35"/>
        <v/>
      </c>
      <c r="X235" s="28" t="str">
        <f>IF($B235="","",MAX($T$6:T235))</f>
        <v/>
      </c>
      <c r="Y235" s="12" t="str">
        <f t="shared" si="28"/>
        <v/>
      </c>
      <c r="Z235" s="1" t="str">
        <f t="shared" si="29"/>
        <v/>
      </c>
      <c r="AA235" s="30" t="e">
        <f t="shared" si="30"/>
        <v>#N/A</v>
      </c>
      <c r="AB235" s="30" t="e">
        <f t="shared" si="31"/>
        <v>#N/A</v>
      </c>
    </row>
    <row r="236" spans="2:28" x14ac:dyDescent="0.25">
      <c r="B236" s="25" t="str">
        <f>IF(Mensal!B236="","",Mensal!B236)</f>
        <v/>
      </c>
      <c r="C236" s="1" t="str">
        <f t="shared" si="27"/>
        <v/>
      </c>
      <c r="D236" s="28" t="str">
        <f>IF($B236="","",IF(Premissas!$D$10=0,0,E235*Mensal!C236/Mensal!C235))</f>
        <v/>
      </c>
      <c r="E236" s="28" t="str">
        <f>IF($B236="","",IF($Q236,$T236*Premissas!$D$10,D236))</f>
        <v/>
      </c>
      <c r="F236" s="28" t="str">
        <f>IF($B236="","",IF(Premissas!$D$11=0,0,G235*Mensal!D236/Mensal!D235))</f>
        <v/>
      </c>
      <c r="G236" s="28" t="str">
        <f>IF($B236="","",IF($Q236,$T236*Premissas!$D$11,F236))</f>
        <v/>
      </c>
      <c r="H236" s="28" t="str">
        <f>IF($B236="","",IF(Premissas!$D$12=0,0,I235*Mensal!E236/Mensal!E235))</f>
        <v/>
      </c>
      <c r="I236" s="28" t="str">
        <f>IF($B236="","",IF($Q236,$T236*Premissas!$D$12,H236))</f>
        <v/>
      </c>
      <c r="J236" s="28" t="str">
        <f>IF($B236="","",IF(Premissas!$D$13=0,0,K235*Mensal!F236/Mensal!F235))</f>
        <v/>
      </c>
      <c r="K236" s="28" t="str">
        <f>IF($B236="","",IF($Q236,$T236*Premissas!$D$13,J236))</f>
        <v/>
      </c>
      <c r="L236" s="28" t="str">
        <f>IF($B236="","",IF(Premissas!$D$14=0,0,M235*Mensal!G236/Mensal!G235))</f>
        <v/>
      </c>
      <c r="M236" s="28" t="str">
        <f>IF($B236="","",IF($Q236,$T236*Premissas!$D$14,L236))</f>
        <v/>
      </c>
      <c r="N236" s="28" t="str">
        <f>IF($B236="","",IF(Premissas!$D$15=0,0,O235*Mensal!H236/Mensal!H235))</f>
        <v/>
      </c>
      <c r="O236" s="28" t="str">
        <f>IF($B236="","",IF($Q236,$T236*Premissas!$D$15,N236))</f>
        <v/>
      </c>
      <c r="P236" s="28" t="str">
        <f t="shared" si="32"/>
        <v/>
      </c>
      <c r="Q236" s="14" t="str">
        <f>IF($B236="","",AND(Premissas!$E$19&gt;0,MOD($C236,MAX(Premissas!$E$19,1))=0))</f>
        <v/>
      </c>
      <c r="R236" s="28" t="str">
        <f>IF($B236="","",IF($Q236,ABS($P236*Premissas!$D$10-D236)+ABS($P236*Premissas!$D$11-F236)+ABS($P236*Premissas!$D$12-H236)+ABS($P236*Premissas!$D$13-J236)+ABS($P236*Premissas!$D$14-L236)+ABS($P236*Premissas!$D$15-N236),0))</f>
        <v/>
      </c>
      <c r="S236" s="29" t="str">
        <f>IF($B236="","",R236*Premissas!$D$20)</f>
        <v/>
      </c>
      <c r="T236" s="31" t="str">
        <f t="shared" si="33"/>
        <v/>
      </c>
      <c r="U236" s="12" t="str">
        <f t="shared" si="34"/>
        <v/>
      </c>
      <c r="V236" s="28" t="str">
        <f>IF($B236="","",Premissas!$D$7*Mensal!$I236/Mensal!$I$6)</f>
        <v/>
      </c>
      <c r="W236" s="12" t="str">
        <f t="shared" si="35"/>
        <v/>
      </c>
      <c r="X236" s="28" t="str">
        <f>IF($B236="","",MAX($T$6:T236))</f>
        <v/>
      </c>
      <c r="Y236" s="12" t="str">
        <f t="shared" si="28"/>
        <v/>
      </c>
      <c r="Z236" s="1" t="str">
        <f t="shared" si="29"/>
        <v/>
      </c>
      <c r="AA236" s="30" t="e">
        <f t="shared" si="30"/>
        <v>#N/A</v>
      </c>
      <c r="AB236" s="30" t="e">
        <f t="shared" si="31"/>
        <v>#N/A</v>
      </c>
    </row>
    <row r="237" spans="2:28" x14ac:dyDescent="0.25">
      <c r="B237" s="25" t="str">
        <f>IF(Mensal!B237="","",Mensal!B237)</f>
        <v/>
      </c>
      <c r="C237" s="1" t="str">
        <f t="shared" si="27"/>
        <v/>
      </c>
      <c r="D237" s="28" t="str">
        <f>IF($B237="","",IF(Premissas!$D$10=0,0,E236*Mensal!C237/Mensal!C236))</f>
        <v/>
      </c>
      <c r="E237" s="28" t="str">
        <f>IF($B237="","",IF($Q237,$T237*Premissas!$D$10,D237))</f>
        <v/>
      </c>
      <c r="F237" s="28" t="str">
        <f>IF($B237="","",IF(Premissas!$D$11=0,0,G236*Mensal!D237/Mensal!D236))</f>
        <v/>
      </c>
      <c r="G237" s="28" t="str">
        <f>IF($B237="","",IF($Q237,$T237*Premissas!$D$11,F237))</f>
        <v/>
      </c>
      <c r="H237" s="28" t="str">
        <f>IF($B237="","",IF(Premissas!$D$12=0,0,I236*Mensal!E237/Mensal!E236))</f>
        <v/>
      </c>
      <c r="I237" s="28" t="str">
        <f>IF($B237="","",IF($Q237,$T237*Premissas!$D$12,H237))</f>
        <v/>
      </c>
      <c r="J237" s="28" t="str">
        <f>IF($B237="","",IF(Premissas!$D$13=0,0,K236*Mensal!F237/Mensal!F236))</f>
        <v/>
      </c>
      <c r="K237" s="28" t="str">
        <f>IF($B237="","",IF($Q237,$T237*Premissas!$D$13,J237))</f>
        <v/>
      </c>
      <c r="L237" s="28" t="str">
        <f>IF($B237="","",IF(Premissas!$D$14=0,0,M236*Mensal!G237/Mensal!G236))</f>
        <v/>
      </c>
      <c r="M237" s="28" t="str">
        <f>IF($B237="","",IF($Q237,$T237*Premissas!$D$14,L237))</f>
        <v/>
      </c>
      <c r="N237" s="28" t="str">
        <f>IF($B237="","",IF(Premissas!$D$15=0,0,O236*Mensal!H237/Mensal!H236))</f>
        <v/>
      </c>
      <c r="O237" s="28" t="str">
        <f>IF($B237="","",IF($Q237,$T237*Premissas!$D$15,N237))</f>
        <v/>
      </c>
      <c r="P237" s="28" t="str">
        <f t="shared" si="32"/>
        <v/>
      </c>
      <c r="Q237" s="14" t="str">
        <f>IF($B237="","",AND(Premissas!$E$19&gt;0,MOD($C237,MAX(Premissas!$E$19,1))=0))</f>
        <v/>
      </c>
      <c r="R237" s="28" t="str">
        <f>IF($B237="","",IF($Q237,ABS($P237*Premissas!$D$10-D237)+ABS($P237*Premissas!$D$11-F237)+ABS($P237*Premissas!$D$12-H237)+ABS($P237*Premissas!$D$13-J237)+ABS($P237*Premissas!$D$14-L237)+ABS($P237*Premissas!$D$15-N237),0))</f>
        <v/>
      </c>
      <c r="S237" s="29" t="str">
        <f>IF($B237="","",R237*Premissas!$D$20)</f>
        <v/>
      </c>
      <c r="T237" s="31" t="str">
        <f t="shared" si="33"/>
        <v/>
      </c>
      <c r="U237" s="12" t="str">
        <f t="shared" si="34"/>
        <v/>
      </c>
      <c r="V237" s="28" t="str">
        <f>IF($B237="","",Premissas!$D$7*Mensal!$I237/Mensal!$I$6)</f>
        <v/>
      </c>
      <c r="W237" s="12" t="str">
        <f t="shared" si="35"/>
        <v/>
      </c>
      <c r="X237" s="28" t="str">
        <f>IF($B237="","",MAX($T$6:T237))</f>
        <v/>
      </c>
      <c r="Y237" s="12" t="str">
        <f t="shared" si="28"/>
        <v/>
      </c>
      <c r="Z237" s="1" t="str">
        <f t="shared" si="29"/>
        <v/>
      </c>
      <c r="AA237" s="30" t="e">
        <f t="shared" si="30"/>
        <v>#N/A</v>
      </c>
      <c r="AB237" s="30" t="e">
        <f t="shared" si="31"/>
        <v>#N/A</v>
      </c>
    </row>
    <row r="238" spans="2:28" x14ac:dyDescent="0.25">
      <c r="B238" s="25" t="str">
        <f>IF(Mensal!B238="","",Mensal!B238)</f>
        <v/>
      </c>
      <c r="C238" s="1" t="str">
        <f t="shared" si="27"/>
        <v/>
      </c>
      <c r="D238" s="28" t="str">
        <f>IF($B238="","",IF(Premissas!$D$10=0,0,E237*Mensal!C238/Mensal!C237))</f>
        <v/>
      </c>
      <c r="E238" s="28" t="str">
        <f>IF($B238="","",IF($Q238,$T238*Premissas!$D$10,D238))</f>
        <v/>
      </c>
      <c r="F238" s="28" t="str">
        <f>IF($B238="","",IF(Premissas!$D$11=0,0,G237*Mensal!D238/Mensal!D237))</f>
        <v/>
      </c>
      <c r="G238" s="28" t="str">
        <f>IF($B238="","",IF($Q238,$T238*Premissas!$D$11,F238))</f>
        <v/>
      </c>
      <c r="H238" s="28" t="str">
        <f>IF($B238="","",IF(Premissas!$D$12=0,0,I237*Mensal!E238/Mensal!E237))</f>
        <v/>
      </c>
      <c r="I238" s="28" t="str">
        <f>IF($B238="","",IF($Q238,$T238*Premissas!$D$12,H238))</f>
        <v/>
      </c>
      <c r="J238" s="28" t="str">
        <f>IF($B238="","",IF(Premissas!$D$13=0,0,K237*Mensal!F238/Mensal!F237))</f>
        <v/>
      </c>
      <c r="K238" s="28" t="str">
        <f>IF($B238="","",IF($Q238,$T238*Premissas!$D$13,J238))</f>
        <v/>
      </c>
      <c r="L238" s="28" t="str">
        <f>IF($B238="","",IF(Premissas!$D$14=0,0,M237*Mensal!G238/Mensal!G237))</f>
        <v/>
      </c>
      <c r="M238" s="28" t="str">
        <f>IF($B238="","",IF($Q238,$T238*Premissas!$D$14,L238))</f>
        <v/>
      </c>
      <c r="N238" s="28" t="str">
        <f>IF($B238="","",IF(Premissas!$D$15=0,0,O237*Mensal!H238/Mensal!H237))</f>
        <v/>
      </c>
      <c r="O238" s="28" t="str">
        <f>IF($B238="","",IF($Q238,$T238*Premissas!$D$15,N238))</f>
        <v/>
      </c>
      <c r="P238" s="28" t="str">
        <f t="shared" si="32"/>
        <v/>
      </c>
      <c r="Q238" s="14" t="str">
        <f>IF($B238="","",AND(Premissas!$E$19&gt;0,MOD($C238,MAX(Premissas!$E$19,1))=0))</f>
        <v/>
      </c>
      <c r="R238" s="28" t="str">
        <f>IF($B238="","",IF($Q238,ABS($P238*Premissas!$D$10-D238)+ABS($P238*Premissas!$D$11-F238)+ABS($P238*Premissas!$D$12-H238)+ABS($P238*Premissas!$D$13-J238)+ABS($P238*Premissas!$D$14-L238)+ABS($P238*Premissas!$D$15-N238),0))</f>
        <v/>
      </c>
      <c r="S238" s="29" t="str">
        <f>IF($B238="","",R238*Premissas!$D$20)</f>
        <v/>
      </c>
      <c r="T238" s="31" t="str">
        <f t="shared" si="33"/>
        <v/>
      </c>
      <c r="U238" s="12" t="str">
        <f t="shared" si="34"/>
        <v/>
      </c>
      <c r="V238" s="28" t="str">
        <f>IF($B238="","",Premissas!$D$7*Mensal!$I238/Mensal!$I$6)</f>
        <v/>
      </c>
      <c r="W238" s="12" t="str">
        <f t="shared" si="35"/>
        <v/>
      </c>
      <c r="X238" s="28" t="str">
        <f>IF($B238="","",MAX($T$6:T238))</f>
        <v/>
      </c>
      <c r="Y238" s="12" t="str">
        <f t="shared" si="28"/>
        <v/>
      </c>
      <c r="Z238" s="1" t="str">
        <f t="shared" si="29"/>
        <v/>
      </c>
      <c r="AA238" s="30" t="e">
        <f t="shared" si="30"/>
        <v>#N/A</v>
      </c>
      <c r="AB238" s="30" t="e">
        <f t="shared" si="31"/>
        <v>#N/A</v>
      </c>
    </row>
    <row r="239" spans="2:28" x14ac:dyDescent="0.25">
      <c r="B239" s="25" t="str">
        <f>IF(Mensal!B239="","",Mensal!B239)</f>
        <v/>
      </c>
      <c r="C239" s="1" t="str">
        <f t="shared" si="27"/>
        <v/>
      </c>
      <c r="D239" s="28" t="str">
        <f>IF($B239="","",IF(Premissas!$D$10=0,0,E238*Mensal!C239/Mensal!C238))</f>
        <v/>
      </c>
      <c r="E239" s="28" t="str">
        <f>IF($B239="","",IF($Q239,$T239*Premissas!$D$10,D239))</f>
        <v/>
      </c>
      <c r="F239" s="28" t="str">
        <f>IF($B239="","",IF(Premissas!$D$11=0,0,G238*Mensal!D239/Mensal!D238))</f>
        <v/>
      </c>
      <c r="G239" s="28" t="str">
        <f>IF($B239="","",IF($Q239,$T239*Premissas!$D$11,F239))</f>
        <v/>
      </c>
      <c r="H239" s="28" t="str">
        <f>IF($B239="","",IF(Premissas!$D$12=0,0,I238*Mensal!E239/Mensal!E238))</f>
        <v/>
      </c>
      <c r="I239" s="28" t="str">
        <f>IF($B239="","",IF($Q239,$T239*Premissas!$D$12,H239))</f>
        <v/>
      </c>
      <c r="J239" s="28" t="str">
        <f>IF($B239="","",IF(Premissas!$D$13=0,0,K238*Mensal!F239/Mensal!F238))</f>
        <v/>
      </c>
      <c r="K239" s="28" t="str">
        <f>IF($B239="","",IF($Q239,$T239*Premissas!$D$13,J239))</f>
        <v/>
      </c>
      <c r="L239" s="28" t="str">
        <f>IF($B239="","",IF(Premissas!$D$14=0,0,M238*Mensal!G239/Mensal!G238))</f>
        <v/>
      </c>
      <c r="M239" s="28" t="str">
        <f>IF($B239="","",IF($Q239,$T239*Premissas!$D$14,L239))</f>
        <v/>
      </c>
      <c r="N239" s="28" t="str">
        <f>IF($B239="","",IF(Premissas!$D$15=0,0,O238*Mensal!H239/Mensal!H238))</f>
        <v/>
      </c>
      <c r="O239" s="28" t="str">
        <f>IF($B239="","",IF($Q239,$T239*Premissas!$D$15,N239))</f>
        <v/>
      </c>
      <c r="P239" s="28" t="str">
        <f t="shared" si="32"/>
        <v/>
      </c>
      <c r="Q239" s="14" t="str">
        <f>IF($B239="","",AND(Premissas!$E$19&gt;0,MOD($C239,MAX(Premissas!$E$19,1))=0))</f>
        <v/>
      </c>
      <c r="R239" s="28" t="str">
        <f>IF($B239="","",IF($Q239,ABS($P239*Premissas!$D$10-D239)+ABS($P239*Premissas!$D$11-F239)+ABS($P239*Premissas!$D$12-H239)+ABS($P239*Premissas!$D$13-J239)+ABS($P239*Premissas!$D$14-L239)+ABS($P239*Premissas!$D$15-N239),0))</f>
        <v/>
      </c>
      <c r="S239" s="29" t="str">
        <f>IF($B239="","",R239*Premissas!$D$20)</f>
        <v/>
      </c>
      <c r="T239" s="31" t="str">
        <f t="shared" si="33"/>
        <v/>
      </c>
      <c r="U239" s="12" t="str">
        <f t="shared" si="34"/>
        <v/>
      </c>
      <c r="V239" s="28" t="str">
        <f>IF($B239="","",Premissas!$D$7*Mensal!$I239/Mensal!$I$6)</f>
        <v/>
      </c>
      <c r="W239" s="12" t="str">
        <f t="shared" si="35"/>
        <v/>
      </c>
      <c r="X239" s="28" t="str">
        <f>IF($B239="","",MAX($T$6:T239))</f>
        <v/>
      </c>
      <c r="Y239" s="12" t="str">
        <f t="shared" si="28"/>
        <v/>
      </c>
      <c r="Z239" s="1" t="str">
        <f t="shared" si="29"/>
        <v/>
      </c>
      <c r="AA239" s="30" t="e">
        <f t="shared" si="30"/>
        <v>#N/A</v>
      </c>
      <c r="AB239" s="30" t="e">
        <f t="shared" si="31"/>
        <v>#N/A</v>
      </c>
    </row>
    <row r="240" spans="2:28" x14ac:dyDescent="0.25">
      <c r="B240" s="25" t="str">
        <f>IF(Mensal!B240="","",Mensal!B240)</f>
        <v/>
      </c>
      <c r="C240" s="1" t="str">
        <f t="shared" si="27"/>
        <v/>
      </c>
      <c r="D240" s="28" t="str">
        <f>IF($B240="","",IF(Premissas!$D$10=0,0,E239*Mensal!C240/Mensal!C239))</f>
        <v/>
      </c>
      <c r="E240" s="28" t="str">
        <f>IF($B240="","",IF($Q240,$T240*Premissas!$D$10,D240))</f>
        <v/>
      </c>
      <c r="F240" s="28" t="str">
        <f>IF($B240="","",IF(Premissas!$D$11=0,0,G239*Mensal!D240/Mensal!D239))</f>
        <v/>
      </c>
      <c r="G240" s="28" t="str">
        <f>IF($B240="","",IF($Q240,$T240*Premissas!$D$11,F240))</f>
        <v/>
      </c>
      <c r="H240" s="28" t="str">
        <f>IF($B240="","",IF(Premissas!$D$12=0,0,I239*Mensal!E240/Mensal!E239))</f>
        <v/>
      </c>
      <c r="I240" s="28" t="str">
        <f>IF($B240="","",IF($Q240,$T240*Premissas!$D$12,H240))</f>
        <v/>
      </c>
      <c r="J240" s="28" t="str">
        <f>IF($B240="","",IF(Premissas!$D$13=0,0,K239*Mensal!F240/Mensal!F239))</f>
        <v/>
      </c>
      <c r="K240" s="28" t="str">
        <f>IF($B240="","",IF($Q240,$T240*Premissas!$D$13,J240))</f>
        <v/>
      </c>
      <c r="L240" s="28" t="str">
        <f>IF($B240="","",IF(Premissas!$D$14=0,0,M239*Mensal!G240/Mensal!G239))</f>
        <v/>
      </c>
      <c r="M240" s="28" t="str">
        <f>IF($B240="","",IF($Q240,$T240*Premissas!$D$14,L240))</f>
        <v/>
      </c>
      <c r="N240" s="28" t="str">
        <f>IF($B240="","",IF(Premissas!$D$15=0,0,O239*Mensal!H240/Mensal!H239))</f>
        <v/>
      </c>
      <c r="O240" s="28" t="str">
        <f>IF($B240="","",IF($Q240,$T240*Premissas!$D$15,N240))</f>
        <v/>
      </c>
      <c r="P240" s="28" t="str">
        <f t="shared" si="32"/>
        <v/>
      </c>
      <c r="Q240" s="14" t="str">
        <f>IF($B240="","",AND(Premissas!$E$19&gt;0,MOD($C240,MAX(Premissas!$E$19,1))=0))</f>
        <v/>
      </c>
      <c r="R240" s="28" t="str">
        <f>IF($B240="","",IF($Q240,ABS($P240*Premissas!$D$10-D240)+ABS($P240*Premissas!$D$11-F240)+ABS($P240*Premissas!$D$12-H240)+ABS($P240*Premissas!$D$13-J240)+ABS($P240*Premissas!$D$14-L240)+ABS($P240*Premissas!$D$15-N240),0))</f>
        <v/>
      </c>
      <c r="S240" s="29" t="str">
        <f>IF($B240="","",R240*Premissas!$D$20)</f>
        <v/>
      </c>
      <c r="T240" s="31" t="str">
        <f t="shared" si="33"/>
        <v/>
      </c>
      <c r="U240" s="12" t="str">
        <f t="shared" si="34"/>
        <v/>
      </c>
      <c r="V240" s="28" t="str">
        <f>IF($B240="","",Premissas!$D$7*Mensal!$I240/Mensal!$I$6)</f>
        <v/>
      </c>
      <c r="W240" s="12" t="str">
        <f t="shared" si="35"/>
        <v/>
      </c>
      <c r="X240" s="28" t="str">
        <f>IF($B240="","",MAX($T$6:T240))</f>
        <v/>
      </c>
      <c r="Y240" s="12" t="str">
        <f t="shared" si="28"/>
        <v/>
      </c>
      <c r="Z240" s="1" t="str">
        <f t="shared" si="29"/>
        <v/>
      </c>
      <c r="AA240" s="30" t="e">
        <f t="shared" si="30"/>
        <v>#N/A</v>
      </c>
      <c r="AB240" s="30" t="e">
        <f t="shared" si="31"/>
        <v>#N/A</v>
      </c>
    </row>
    <row r="241" spans="2:28" x14ac:dyDescent="0.25">
      <c r="B241" s="25" t="str">
        <f>IF(Mensal!B241="","",Mensal!B241)</f>
        <v/>
      </c>
      <c r="C241" s="1" t="str">
        <f t="shared" si="27"/>
        <v/>
      </c>
      <c r="D241" s="28" t="str">
        <f>IF($B241="","",IF(Premissas!$D$10=0,0,E240*Mensal!C241/Mensal!C240))</f>
        <v/>
      </c>
      <c r="E241" s="28" t="str">
        <f>IF($B241="","",IF($Q241,$T241*Premissas!$D$10,D241))</f>
        <v/>
      </c>
      <c r="F241" s="28" t="str">
        <f>IF($B241="","",IF(Premissas!$D$11=0,0,G240*Mensal!D241/Mensal!D240))</f>
        <v/>
      </c>
      <c r="G241" s="28" t="str">
        <f>IF($B241="","",IF($Q241,$T241*Premissas!$D$11,F241))</f>
        <v/>
      </c>
      <c r="H241" s="28" t="str">
        <f>IF($B241="","",IF(Premissas!$D$12=0,0,I240*Mensal!E241/Mensal!E240))</f>
        <v/>
      </c>
      <c r="I241" s="28" t="str">
        <f>IF($B241="","",IF($Q241,$T241*Premissas!$D$12,H241))</f>
        <v/>
      </c>
      <c r="J241" s="28" t="str">
        <f>IF($B241="","",IF(Premissas!$D$13=0,0,K240*Mensal!F241/Mensal!F240))</f>
        <v/>
      </c>
      <c r="K241" s="28" t="str">
        <f>IF($B241="","",IF($Q241,$T241*Premissas!$D$13,J241))</f>
        <v/>
      </c>
      <c r="L241" s="28" t="str">
        <f>IF($B241="","",IF(Premissas!$D$14=0,0,M240*Mensal!G241/Mensal!G240))</f>
        <v/>
      </c>
      <c r="M241" s="28" t="str">
        <f>IF($B241="","",IF($Q241,$T241*Premissas!$D$14,L241))</f>
        <v/>
      </c>
      <c r="N241" s="28" t="str">
        <f>IF($B241="","",IF(Premissas!$D$15=0,0,O240*Mensal!H241/Mensal!H240))</f>
        <v/>
      </c>
      <c r="O241" s="28" t="str">
        <f>IF($B241="","",IF($Q241,$T241*Premissas!$D$15,N241))</f>
        <v/>
      </c>
      <c r="P241" s="28" t="str">
        <f t="shared" si="32"/>
        <v/>
      </c>
      <c r="Q241" s="14" t="str">
        <f>IF($B241="","",AND(Premissas!$E$19&gt;0,MOD($C241,MAX(Premissas!$E$19,1))=0))</f>
        <v/>
      </c>
      <c r="R241" s="28" t="str">
        <f>IF($B241="","",IF($Q241,ABS($P241*Premissas!$D$10-D241)+ABS($P241*Premissas!$D$11-F241)+ABS($P241*Premissas!$D$12-H241)+ABS($P241*Premissas!$D$13-J241)+ABS($P241*Premissas!$D$14-L241)+ABS($P241*Premissas!$D$15-N241),0))</f>
        <v/>
      </c>
      <c r="S241" s="29" t="str">
        <f>IF($B241="","",R241*Premissas!$D$20)</f>
        <v/>
      </c>
      <c r="T241" s="31" t="str">
        <f t="shared" si="33"/>
        <v/>
      </c>
      <c r="U241" s="12" t="str">
        <f t="shared" si="34"/>
        <v/>
      </c>
      <c r="V241" s="28" t="str">
        <f>IF($B241="","",Premissas!$D$7*Mensal!$I241/Mensal!$I$6)</f>
        <v/>
      </c>
      <c r="W241" s="12" t="str">
        <f t="shared" si="35"/>
        <v/>
      </c>
      <c r="X241" s="28" t="str">
        <f>IF($B241="","",MAX($T$6:T241))</f>
        <v/>
      </c>
      <c r="Y241" s="12" t="str">
        <f t="shared" si="28"/>
        <v/>
      </c>
      <c r="Z241" s="1" t="str">
        <f t="shared" si="29"/>
        <v/>
      </c>
      <c r="AA241" s="30" t="e">
        <f t="shared" si="30"/>
        <v>#N/A</v>
      </c>
      <c r="AB241" s="30" t="e">
        <f t="shared" si="31"/>
        <v>#N/A</v>
      </c>
    </row>
    <row r="242" spans="2:28" x14ac:dyDescent="0.25">
      <c r="B242" s="25" t="str">
        <f>IF(Mensal!B242="","",Mensal!B242)</f>
        <v/>
      </c>
      <c r="C242" s="1" t="str">
        <f t="shared" si="27"/>
        <v/>
      </c>
      <c r="D242" s="28" t="str">
        <f>IF($B242="","",IF(Premissas!$D$10=0,0,E241*Mensal!C242/Mensal!C241))</f>
        <v/>
      </c>
      <c r="E242" s="28" t="str">
        <f>IF($B242="","",IF($Q242,$T242*Premissas!$D$10,D242))</f>
        <v/>
      </c>
      <c r="F242" s="28" t="str">
        <f>IF($B242="","",IF(Premissas!$D$11=0,0,G241*Mensal!D242/Mensal!D241))</f>
        <v/>
      </c>
      <c r="G242" s="28" t="str">
        <f>IF($B242="","",IF($Q242,$T242*Premissas!$D$11,F242))</f>
        <v/>
      </c>
      <c r="H242" s="28" t="str">
        <f>IF($B242="","",IF(Premissas!$D$12=0,0,I241*Mensal!E242/Mensal!E241))</f>
        <v/>
      </c>
      <c r="I242" s="28" t="str">
        <f>IF($B242="","",IF($Q242,$T242*Premissas!$D$12,H242))</f>
        <v/>
      </c>
      <c r="J242" s="28" t="str">
        <f>IF($B242="","",IF(Premissas!$D$13=0,0,K241*Mensal!F242/Mensal!F241))</f>
        <v/>
      </c>
      <c r="K242" s="28" t="str">
        <f>IF($B242="","",IF($Q242,$T242*Premissas!$D$13,J242))</f>
        <v/>
      </c>
      <c r="L242" s="28" t="str">
        <f>IF($B242="","",IF(Premissas!$D$14=0,0,M241*Mensal!G242/Mensal!G241))</f>
        <v/>
      </c>
      <c r="M242" s="28" t="str">
        <f>IF($B242="","",IF($Q242,$T242*Premissas!$D$14,L242))</f>
        <v/>
      </c>
      <c r="N242" s="28" t="str">
        <f>IF($B242="","",IF(Premissas!$D$15=0,0,O241*Mensal!H242/Mensal!H241))</f>
        <v/>
      </c>
      <c r="O242" s="28" t="str">
        <f>IF($B242="","",IF($Q242,$T242*Premissas!$D$15,N242))</f>
        <v/>
      </c>
      <c r="P242" s="28" t="str">
        <f t="shared" si="32"/>
        <v/>
      </c>
      <c r="Q242" s="14" t="str">
        <f>IF($B242="","",AND(Premissas!$E$19&gt;0,MOD($C242,MAX(Premissas!$E$19,1))=0))</f>
        <v/>
      </c>
      <c r="R242" s="28" t="str">
        <f>IF($B242="","",IF($Q242,ABS($P242*Premissas!$D$10-D242)+ABS($P242*Premissas!$D$11-F242)+ABS($P242*Premissas!$D$12-H242)+ABS($P242*Premissas!$D$13-J242)+ABS($P242*Premissas!$D$14-L242)+ABS($P242*Premissas!$D$15-N242),0))</f>
        <v/>
      </c>
      <c r="S242" s="29" t="str">
        <f>IF($B242="","",R242*Premissas!$D$20)</f>
        <v/>
      </c>
      <c r="T242" s="31" t="str">
        <f t="shared" si="33"/>
        <v/>
      </c>
      <c r="U242" s="12" t="str">
        <f t="shared" si="34"/>
        <v/>
      </c>
      <c r="V242" s="28" t="str">
        <f>IF($B242="","",Premissas!$D$7*Mensal!$I242/Mensal!$I$6)</f>
        <v/>
      </c>
      <c r="W242" s="12" t="str">
        <f t="shared" si="35"/>
        <v/>
      </c>
      <c r="X242" s="28" t="str">
        <f>IF($B242="","",MAX($T$6:T242))</f>
        <v/>
      </c>
      <c r="Y242" s="12" t="str">
        <f t="shared" si="28"/>
        <v/>
      </c>
      <c r="Z242" s="1" t="str">
        <f t="shared" si="29"/>
        <v/>
      </c>
      <c r="AA242" s="30" t="e">
        <f t="shared" si="30"/>
        <v>#N/A</v>
      </c>
      <c r="AB242" s="30" t="e">
        <f t="shared" si="31"/>
        <v>#N/A</v>
      </c>
    </row>
    <row r="243" spans="2:28" x14ac:dyDescent="0.25">
      <c r="B243" s="25" t="str">
        <f>IF(Mensal!B243="","",Mensal!B243)</f>
        <v/>
      </c>
      <c r="C243" s="1" t="str">
        <f t="shared" si="27"/>
        <v/>
      </c>
      <c r="D243" s="28" t="str">
        <f>IF($B243="","",IF(Premissas!$D$10=0,0,E242*Mensal!C243/Mensal!C242))</f>
        <v/>
      </c>
      <c r="E243" s="28" t="str">
        <f>IF($B243="","",IF($Q243,$T243*Premissas!$D$10,D243))</f>
        <v/>
      </c>
      <c r="F243" s="28" t="str">
        <f>IF($B243="","",IF(Premissas!$D$11=0,0,G242*Mensal!D243/Mensal!D242))</f>
        <v/>
      </c>
      <c r="G243" s="28" t="str">
        <f>IF($B243="","",IF($Q243,$T243*Premissas!$D$11,F243))</f>
        <v/>
      </c>
      <c r="H243" s="28" t="str">
        <f>IF($B243="","",IF(Premissas!$D$12=0,0,I242*Mensal!E243/Mensal!E242))</f>
        <v/>
      </c>
      <c r="I243" s="28" t="str">
        <f>IF($B243="","",IF($Q243,$T243*Premissas!$D$12,H243))</f>
        <v/>
      </c>
      <c r="J243" s="28" t="str">
        <f>IF($B243="","",IF(Premissas!$D$13=0,0,K242*Mensal!F243/Mensal!F242))</f>
        <v/>
      </c>
      <c r="K243" s="28" t="str">
        <f>IF($B243="","",IF($Q243,$T243*Premissas!$D$13,J243))</f>
        <v/>
      </c>
      <c r="L243" s="28" t="str">
        <f>IF($B243="","",IF(Premissas!$D$14=0,0,M242*Mensal!G243/Mensal!G242))</f>
        <v/>
      </c>
      <c r="M243" s="28" t="str">
        <f>IF($B243="","",IF($Q243,$T243*Premissas!$D$14,L243))</f>
        <v/>
      </c>
      <c r="N243" s="28" t="str">
        <f>IF($B243="","",IF(Premissas!$D$15=0,0,O242*Mensal!H243/Mensal!H242))</f>
        <v/>
      </c>
      <c r="O243" s="28" t="str">
        <f>IF($B243="","",IF($Q243,$T243*Premissas!$D$15,N243))</f>
        <v/>
      </c>
      <c r="P243" s="28" t="str">
        <f t="shared" si="32"/>
        <v/>
      </c>
      <c r="Q243" s="14" t="str">
        <f>IF($B243="","",AND(Premissas!$E$19&gt;0,MOD($C243,MAX(Premissas!$E$19,1))=0))</f>
        <v/>
      </c>
      <c r="R243" s="28" t="str">
        <f>IF($B243="","",IF($Q243,ABS($P243*Premissas!$D$10-D243)+ABS($P243*Premissas!$D$11-F243)+ABS($P243*Premissas!$D$12-H243)+ABS($P243*Premissas!$D$13-J243)+ABS($P243*Premissas!$D$14-L243)+ABS($P243*Premissas!$D$15-N243),0))</f>
        <v/>
      </c>
      <c r="S243" s="29" t="str">
        <f>IF($B243="","",R243*Premissas!$D$20)</f>
        <v/>
      </c>
      <c r="T243" s="31" t="str">
        <f t="shared" si="33"/>
        <v/>
      </c>
      <c r="U243" s="12" t="str">
        <f t="shared" si="34"/>
        <v/>
      </c>
      <c r="V243" s="28" t="str">
        <f>IF($B243="","",Premissas!$D$7*Mensal!$I243/Mensal!$I$6)</f>
        <v/>
      </c>
      <c r="W243" s="12" t="str">
        <f t="shared" si="35"/>
        <v/>
      </c>
      <c r="X243" s="28" t="str">
        <f>IF($B243="","",MAX($T$6:T243))</f>
        <v/>
      </c>
      <c r="Y243" s="12" t="str">
        <f t="shared" si="28"/>
        <v/>
      </c>
      <c r="Z243" s="1" t="str">
        <f t="shared" si="29"/>
        <v/>
      </c>
      <c r="AA243" s="30" t="e">
        <f t="shared" si="30"/>
        <v>#N/A</v>
      </c>
      <c r="AB243" s="30" t="e">
        <f t="shared" si="31"/>
        <v>#N/A</v>
      </c>
    </row>
    <row r="244" spans="2:28" x14ac:dyDescent="0.25">
      <c r="B244" s="25" t="str">
        <f>IF(Mensal!B244="","",Mensal!B244)</f>
        <v/>
      </c>
      <c r="C244" s="1" t="str">
        <f t="shared" si="27"/>
        <v/>
      </c>
      <c r="D244" s="28" t="str">
        <f>IF($B244="","",IF(Premissas!$D$10=0,0,E243*Mensal!C244/Mensal!C243))</f>
        <v/>
      </c>
      <c r="E244" s="28" t="str">
        <f>IF($B244="","",IF($Q244,$T244*Premissas!$D$10,D244))</f>
        <v/>
      </c>
      <c r="F244" s="28" t="str">
        <f>IF($B244="","",IF(Premissas!$D$11=0,0,G243*Mensal!D244/Mensal!D243))</f>
        <v/>
      </c>
      <c r="G244" s="28" t="str">
        <f>IF($B244="","",IF($Q244,$T244*Premissas!$D$11,F244))</f>
        <v/>
      </c>
      <c r="H244" s="28" t="str">
        <f>IF($B244="","",IF(Premissas!$D$12=0,0,I243*Mensal!E244/Mensal!E243))</f>
        <v/>
      </c>
      <c r="I244" s="28" t="str">
        <f>IF($B244="","",IF($Q244,$T244*Premissas!$D$12,H244))</f>
        <v/>
      </c>
      <c r="J244" s="28" t="str">
        <f>IF($B244="","",IF(Premissas!$D$13=0,0,K243*Mensal!F244/Mensal!F243))</f>
        <v/>
      </c>
      <c r="K244" s="28" t="str">
        <f>IF($B244="","",IF($Q244,$T244*Premissas!$D$13,J244))</f>
        <v/>
      </c>
      <c r="L244" s="28" t="str">
        <f>IF($B244="","",IF(Premissas!$D$14=0,0,M243*Mensal!G244/Mensal!G243))</f>
        <v/>
      </c>
      <c r="M244" s="28" t="str">
        <f>IF($B244="","",IF($Q244,$T244*Premissas!$D$14,L244))</f>
        <v/>
      </c>
      <c r="N244" s="28" t="str">
        <f>IF($B244="","",IF(Premissas!$D$15=0,0,O243*Mensal!H244/Mensal!H243))</f>
        <v/>
      </c>
      <c r="O244" s="28" t="str">
        <f>IF($B244="","",IF($Q244,$T244*Premissas!$D$15,N244))</f>
        <v/>
      </c>
      <c r="P244" s="28" t="str">
        <f t="shared" si="32"/>
        <v/>
      </c>
      <c r="Q244" s="14" t="str">
        <f>IF($B244="","",AND(Premissas!$E$19&gt;0,MOD($C244,MAX(Premissas!$E$19,1))=0))</f>
        <v/>
      </c>
      <c r="R244" s="28" t="str">
        <f>IF($B244="","",IF($Q244,ABS($P244*Premissas!$D$10-D244)+ABS($P244*Premissas!$D$11-F244)+ABS($P244*Premissas!$D$12-H244)+ABS($P244*Premissas!$D$13-J244)+ABS($P244*Premissas!$D$14-L244)+ABS($P244*Premissas!$D$15-N244),0))</f>
        <v/>
      </c>
      <c r="S244" s="29" t="str">
        <f>IF($B244="","",R244*Premissas!$D$20)</f>
        <v/>
      </c>
      <c r="T244" s="31" t="str">
        <f t="shared" si="33"/>
        <v/>
      </c>
      <c r="U244" s="12" t="str">
        <f t="shared" si="34"/>
        <v/>
      </c>
      <c r="V244" s="28" t="str">
        <f>IF($B244="","",Premissas!$D$7*Mensal!$I244/Mensal!$I$6)</f>
        <v/>
      </c>
      <c r="W244" s="12" t="str">
        <f t="shared" si="35"/>
        <v/>
      </c>
      <c r="X244" s="28" t="str">
        <f>IF($B244="","",MAX($T$6:T244))</f>
        <v/>
      </c>
      <c r="Y244" s="12" t="str">
        <f t="shared" si="28"/>
        <v/>
      </c>
      <c r="Z244" s="1" t="str">
        <f t="shared" si="29"/>
        <v/>
      </c>
      <c r="AA244" s="30" t="e">
        <f t="shared" si="30"/>
        <v>#N/A</v>
      </c>
      <c r="AB244" s="30" t="e">
        <f t="shared" si="31"/>
        <v>#N/A</v>
      </c>
    </row>
    <row r="245" spans="2:28" x14ac:dyDescent="0.25">
      <c r="B245" s="25" t="str">
        <f>IF(Mensal!B245="","",Mensal!B245)</f>
        <v/>
      </c>
      <c r="C245" s="1" t="str">
        <f t="shared" si="27"/>
        <v/>
      </c>
      <c r="D245" s="28" t="str">
        <f>IF($B245="","",IF(Premissas!$D$10=0,0,E244*Mensal!C245/Mensal!C244))</f>
        <v/>
      </c>
      <c r="E245" s="28" t="str">
        <f>IF($B245="","",IF($Q245,$T245*Premissas!$D$10,D245))</f>
        <v/>
      </c>
      <c r="F245" s="28" t="str">
        <f>IF($B245="","",IF(Premissas!$D$11=0,0,G244*Mensal!D245/Mensal!D244))</f>
        <v/>
      </c>
      <c r="G245" s="28" t="str">
        <f>IF($B245="","",IF($Q245,$T245*Premissas!$D$11,F245))</f>
        <v/>
      </c>
      <c r="H245" s="28" t="str">
        <f>IF($B245="","",IF(Premissas!$D$12=0,0,I244*Mensal!E245/Mensal!E244))</f>
        <v/>
      </c>
      <c r="I245" s="28" t="str">
        <f>IF($B245="","",IF($Q245,$T245*Premissas!$D$12,H245))</f>
        <v/>
      </c>
      <c r="J245" s="28" t="str">
        <f>IF($B245="","",IF(Premissas!$D$13=0,0,K244*Mensal!F245/Mensal!F244))</f>
        <v/>
      </c>
      <c r="K245" s="28" t="str">
        <f>IF($B245="","",IF($Q245,$T245*Premissas!$D$13,J245))</f>
        <v/>
      </c>
      <c r="L245" s="28" t="str">
        <f>IF($B245="","",IF(Premissas!$D$14=0,0,M244*Mensal!G245/Mensal!G244))</f>
        <v/>
      </c>
      <c r="M245" s="28" t="str">
        <f>IF($B245="","",IF($Q245,$T245*Premissas!$D$14,L245))</f>
        <v/>
      </c>
      <c r="N245" s="28" t="str">
        <f>IF($B245="","",IF(Premissas!$D$15=0,0,O244*Mensal!H245/Mensal!H244))</f>
        <v/>
      </c>
      <c r="O245" s="28" t="str">
        <f>IF($B245="","",IF($Q245,$T245*Premissas!$D$15,N245))</f>
        <v/>
      </c>
      <c r="P245" s="28" t="str">
        <f t="shared" si="32"/>
        <v/>
      </c>
      <c r="Q245" s="14" t="str">
        <f>IF($B245="","",AND(Premissas!$E$19&gt;0,MOD($C245,MAX(Premissas!$E$19,1))=0))</f>
        <v/>
      </c>
      <c r="R245" s="28" t="str">
        <f>IF($B245="","",IF($Q245,ABS($P245*Premissas!$D$10-D245)+ABS($P245*Premissas!$D$11-F245)+ABS($P245*Premissas!$D$12-H245)+ABS($P245*Premissas!$D$13-J245)+ABS($P245*Premissas!$D$14-L245)+ABS($P245*Premissas!$D$15-N245),0))</f>
        <v/>
      </c>
      <c r="S245" s="29" t="str">
        <f>IF($B245="","",R245*Premissas!$D$20)</f>
        <v/>
      </c>
      <c r="T245" s="31" t="str">
        <f t="shared" si="33"/>
        <v/>
      </c>
      <c r="U245" s="12" t="str">
        <f t="shared" si="34"/>
        <v/>
      </c>
      <c r="V245" s="28" t="str">
        <f>IF($B245="","",Premissas!$D$7*Mensal!$I245/Mensal!$I$6)</f>
        <v/>
      </c>
      <c r="W245" s="12" t="str">
        <f t="shared" si="35"/>
        <v/>
      </c>
      <c r="X245" s="28" t="str">
        <f>IF($B245="","",MAX($T$6:T245))</f>
        <v/>
      </c>
      <c r="Y245" s="12" t="str">
        <f t="shared" si="28"/>
        <v/>
      </c>
      <c r="Z245" s="1" t="str">
        <f t="shared" si="29"/>
        <v/>
      </c>
      <c r="AA245" s="30" t="e">
        <f t="shared" si="30"/>
        <v>#N/A</v>
      </c>
      <c r="AB245" s="30" t="e">
        <f t="shared" si="31"/>
        <v>#N/A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118E-E15A-4A3C-98BD-4242B788093A}">
  <dimension ref="A1:L245"/>
  <sheetViews>
    <sheetView showGridLines="0" workbookViewId="0">
      <pane ySplit="5" topLeftCell="A6" activePane="bottomLeft" state="frozenSplit"/>
      <selection pane="bottomLeft"/>
    </sheetView>
  </sheetViews>
  <sheetFormatPr defaultRowHeight="14.25" x14ac:dyDescent="0.25"/>
  <cols>
    <col min="1" max="1" width="2.7109375" style="1" customWidth="1"/>
    <col min="2" max="2" width="10.7109375" style="1" customWidth="1"/>
    <col min="3" max="9" width="11.7109375" style="1" customWidth="1"/>
    <col min="10" max="16384" width="9.140625" style="1"/>
  </cols>
  <sheetData>
    <row r="1" spans="1:12" ht="24" customHeight="1" x14ac:dyDescent="0.35">
      <c r="A1" s="2"/>
      <c r="B1" s="3" t="s">
        <v>0</v>
      </c>
      <c r="C1" s="4" t="s">
        <v>41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42</v>
      </c>
      <c r="D2" s="2"/>
      <c r="E2" s="2"/>
      <c r="F2" s="2"/>
      <c r="G2" s="2"/>
      <c r="H2" s="2"/>
      <c r="I2" s="2"/>
      <c r="J2" s="2"/>
      <c r="K2" s="2"/>
      <c r="L2" s="2"/>
    </row>
    <row r="5" spans="1:12" x14ac:dyDescent="0.25">
      <c r="B5" s="6" t="s">
        <v>43</v>
      </c>
      <c r="C5" s="6" t="str">
        <f>IF(Premissas!$C$10="","",Premissas!$C$10)</f>
        <v>AAPL34</v>
      </c>
      <c r="D5" s="6" t="str">
        <f>IF(Premissas!$C$11="","",Premissas!$C$11)</f>
        <v>TSMC34</v>
      </c>
      <c r="E5" s="6" t="str">
        <f>IF(Premissas!$C$12="","",Premissas!$C$12)</f>
        <v>ABBV34</v>
      </c>
      <c r="F5" s="6" t="str">
        <f>IF(Premissas!$C$13="","",Premissas!$C$13)</f>
        <v>BOAC34</v>
      </c>
      <c r="G5" s="6" t="str">
        <f>IF(Premissas!$C$14="","",Premissas!$C$14)</f>
        <v>GMCO34</v>
      </c>
      <c r="H5" s="6" t="str">
        <f>IF(Premissas!$C$15="","",Premissas!$C$15)</f>
        <v>TMCO34</v>
      </c>
      <c r="I5" s="6" t="s">
        <v>44</v>
      </c>
      <c r="K5" s="8" t="s">
        <v>45</v>
      </c>
    </row>
    <row r="6" spans="1:12" x14ac:dyDescent="0.25">
      <c r="B6" s="24" cm="1">
        <f t="array" aca="1" ref="B6:B74" ca="1">_xlfn.LET(_xlpm.s,EOMONTH(Premissas!$D$5,0),_xlpm.e,IF(Premissas!$D$6="",EOMONTH(TODAY(),-1),EOMONTH(Premissas!$D$6,0)),_xlpm.n,(YEAR(_xlpm.e)-YEAR(_xlpm.s))*12+MONTH(_xlpm.e)-MONTH(_xlpm.s)+1,IF(_xlpm.n&lt;2,"Período curto demais",EOMONTH(_xlpm.s,_xlfn.SEQUENCE(MIN(_xlpm.n,240),1,0))))</f>
        <v>44227</v>
      </c>
      <c r="C6" s="26" t="e" cm="1">
        <f t="array" aca="1" ref="C6" ca="1">IF(OR($B6="",Premissas!$C$10=""),"",IFERROR(_xlfn.XLOOKUP($B6,INDEX(_xlfn.ANCHORARRAY(Dados!$B$5),0,1),INDEX(_xlfn.ANCHORARRAY(Dados!$B$5),0,2),NA(),-1),NA()))</f>
        <v>#N/A</v>
      </c>
      <c r="D6" s="26" t="e" cm="1">
        <f t="array" aca="1" ref="D6" ca="1">IF(OR($B6="",Premissas!$C$11=""),"",IFERROR(_xlfn.XLOOKUP($B6,INDEX(_xlfn.ANCHORARRAY(Dados!$E$5),0,1),INDEX(_xlfn.ANCHORARRAY(Dados!$E$5),0,2),NA(),-1),NA()))</f>
        <v>#N/A</v>
      </c>
      <c r="E6" s="26" t="e" cm="1">
        <f t="array" aca="1" ref="E6" ca="1">IF(OR($B6="",Premissas!$C$12=""),"",IFERROR(_xlfn.XLOOKUP($B6,INDEX(_xlfn.ANCHORARRAY(Dados!$H$5),0,1),INDEX(_xlfn.ANCHORARRAY(Dados!$H$5),0,2),NA(),-1),NA()))</f>
        <v>#N/A</v>
      </c>
      <c r="F6" s="26" t="e" cm="1">
        <f t="array" aca="1" ref="F6" ca="1">IF(OR($B6="",Premissas!$C$13=""),"",IFERROR(_xlfn.XLOOKUP($B6,INDEX(_xlfn.ANCHORARRAY(Dados!$K$5),0,1),INDEX(_xlfn.ANCHORARRAY(Dados!$K$5),0,2),NA(),-1),NA()))</f>
        <v>#N/A</v>
      </c>
      <c r="G6" s="26" t="e" cm="1">
        <f t="array" aca="1" ref="G6" ca="1">IF(OR($B6="",Premissas!$C$14=""),"",IFERROR(_xlfn.XLOOKUP($B6,INDEX(_xlfn.ANCHORARRAY(Dados!$N$5),0,1),INDEX(_xlfn.ANCHORARRAY(Dados!$N$5),0,2),NA(),-1),NA()))</f>
        <v>#N/A</v>
      </c>
      <c r="H6" s="26" t="e" cm="1">
        <f t="array" aca="1" ref="H6" ca="1">IF(OR($B6="",Premissas!$C$15=""),"",IFERROR(_xlfn.XLOOKUP($B6,INDEX(_xlfn.ANCHORARRAY(Dados!$Q$5),0,1),INDEX(_xlfn.ANCHORARRAY(Dados!$Q$5),0,2),NA(),-1),NA()))</f>
        <v>#N/A</v>
      </c>
      <c r="I6" s="27" t="e" cm="1">
        <f t="array" aca="1" ref="I6" ca="1">IF($B6="","",IFERROR(_xlfn.XLOOKUP($B6,INDEX(_xlfn.ANCHORARRAY(Dados!$T$5),0,1),_xlfn.ANCHORARRAY(Dados!$V$5),NA(),-1),NA()))</f>
        <v>#N/A</v>
      </c>
    </row>
    <row r="7" spans="1:12" x14ac:dyDescent="0.25">
      <c r="B7" s="24">
        <f ca="1"/>
        <v>44255</v>
      </c>
      <c r="C7" s="26" t="e" cm="1">
        <f t="array" aca="1" ref="C7" ca="1">IF(OR($B7="",Premissas!$C$10=""),"",IFERROR(_xlfn.XLOOKUP($B7,INDEX(_xlfn.ANCHORARRAY(Dados!$B$5),0,1),INDEX(_xlfn.ANCHORARRAY(Dados!$B$5),0,2),NA(),-1),NA()))</f>
        <v>#N/A</v>
      </c>
      <c r="D7" s="26" t="e" cm="1">
        <f t="array" aca="1" ref="D7" ca="1">IF(OR($B7="",Premissas!$C$11=""),"",IFERROR(_xlfn.XLOOKUP($B7,INDEX(_xlfn.ANCHORARRAY(Dados!$E$5),0,1),INDEX(_xlfn.ANCHORARRAY(Dados!$E$5),0,2),NA(),-1),NA()))</f>
        <v>#N/A</v>
      </c>
      <c r="E7" s="26" t="e" cm="1">
        <f t="array" aca="1" ref="E7" ca="1">IF(OR($B7="",Premissas!$C$12=""),"",IFERROR(_xlfn.XLOOKUP($B7,INDEX(_xlfn.ANCHORARRAY(Dados!$H$5),0,1),INDEX(_xlfn.ANCHORARRAY(Dados!$H$5),0,2),NA(),-1),NA()))</f>
        <v>#N/A</v>
      </c>
      <c r="F7" s="26" t="e" cm="1">
        <f t="array" aca="1" ref="F7" ca="1">IF(OR($B7="",Premissas!$C$13=""),"",IFERROR(_xlfn.XLOOKUP($B7,INDEX(_xlfn.ANCHORARRAY(Dados!$K$5),0,1),INDEX(_xlfn.ANCHORARRAY(Dados!$K$5),0,2),NA(),-1),NA()))</f>
        <v>#N/A</v>
      </c>
      <c r="G7" s="26" t="e" cm="1">
        <f t="array" aca="1" ref="G7" ca="1">IF(OR($B7="",Premissas!$C$14=""),"",IFERROR(_xlfn.XLOOKUP($B7,INDEX(_xlfn.ANCHORARRAY(Dados!$N$5),0,1),INDEX(_xlfn.ANCHORARRAY(Dados!$N$5),0,2),NA(),-1),NA()))</f>
        <v>#N/A</v>
      </c>
      <c r="H7" s="26" t="e" cm="1">
        <f t="array" aca="1" ref="H7" ca="1">IF(OR($B7="",Premissas!$C$15=""),"",IFERROR(_xlfn.XLOOKUP($B7,INDEX(_xlfn.ANCHORARRAY(Dados!$Q$5),0,1),INDEX(_xlfn.ANCHORARRAY(Dados!$Q$5),0,2),NA(),-1),NA()))</f>
        <v>#N/A</v>
      </c>
      <c r="I7" s="27" t="e" cm="1">
        <f t="array" aca="1" ref="I7" ca="1">IF($B7="","",IFERROR(_xlfn.XLOOKUP($B7,INDEX(_xlfn.ANCHORARRAY(Dados!$T$5),0,1),_xlfn.ANCHORARRAY(Dados!$V$5),NA(),-1),NA()))</f>
        <v>#N/A</v>
      </c>
    </row>
    <row r="8" spans="1:12" x14ac:dyDescent="0.25">
      <c r="B8" s="24">
        <f ca="1"/>
        <v>44286</v>
      </c>
      <c r="C8" s="26" t="e" cm="1">
        <f t="array" aca="1" ref="C8" ca="1">IF(OR($B8="",Premissas!$C$10=""),"",IFERROR(_xlfn.XLOOKUP($B8,INDEX(_xlfn.ANCHORARRAY(Dados!$B$5),0,1),INDEX(_xlfn.ANCHORARRAY(Dados!$B$5),0,2),NA(),-1),NA()))</f>
        <v>#N/A</v>
      </c>
      <c r="D8" s="26" t="e" cm="1">
        <f t="array" aca="1" ref="D8" ca="1">IF(OR($B8="",Premissas!$C$11=""),"",IFERROR(_xlfn.XLOOKUP($B8,INDEX(_xlfn.ANCHORARRAY(Dados!$E$5),0,1),INDEX(_xlfn.ANCHORARRAY(Dados!$E$5),0,2),NA(),-1),NA()))</f>
        <v>#N/A</v>
      </c>
      <c r="E8" s="26" t="e" cm="1">
        <f t="array" aca="1" ref="E8" ca="1">IF(OR($B8="",Premissas!$C$12=""),"",IFERROR(_xlfn.XLOOKUP($B8,INDEX(_xlfn.ANCHORARRAY(Dados!$H$5),0,1),INDEX(_xlfn.ANCHORARRAY(Dados!$H$5),0,2),NA(),-1),NA()))</f>
        <v>#N/A</v>
      </c>
      <c r="F8" s="26" t="e" cm="1">
        <f t="array" aca="1" ref="F8" ca="1">IF(OR($B8="",Premissas!$C$13=""),"",IFERROR(_xlfn.XLOOKUP($B8,INDEX(_xlfn.ANCHORARRAY(Dados!$K$5),0,1),INDEX(_xlfn.ANCHORARRAY(Dados!$K$5),0,2),NA(),-1),NA()))</f>
        <v>#N/A</v>
      </c>
      <c r="G8" s="26" t="e" cm="1">
        <f t="array" aca="1" ref="G8" ca="1">IF(OR($B8="",Premissas!$C$14=""),"",IFERROR(_xlfn.XLOOKUP($B8,INDEX(_xlfn.ANCHORARRAY(Dados!$N$5),0,1),INDEX(_xlfn.ANCHORARRAY(Dados!$N$5),0,2),NA(),-1),NA()))</f>
        <v>#N/A</v>
      </c>
      <c r="H8" s="26" t="e" cm="1">
        <f t="array" aca="1" ref="H8" ca="1">IF(OR($B8="",Premissas!$C$15=""),"",IFERROR(_xlfn.XLOOKUP($B8,INDEX(_xlfn.ANCHORARRAY(Dados!$Q$5),0,1),INDEX(_xlfn.ANCHORARRAY(Dados!$Q$5),0,2),NA(),-1),NA()))</f>
        <v>#N/A</v>
      </c>
      <c r="I8" s="27" t="e" cm="1">
        <f t="array" aca="1" ref="I8" ca="1">IF($B8="","",IFERROR(_xlfn.XLOOKUP($B8,INDEX(_xlfn.ANCHORARRAY(Dados!$T$5),0,1),_xlfn.ANCHORARRAY(Dados!$V$5),NA(),-1),NA()))</f>
        <v>#N/A</v>
      </c>
    </row>
    <row r="9" spans="1:12" x14ac:dyDescent="0.25">
      <c r="B9" s="24">
        <f ca="1"/>
        <v>44316</v>
      </c>
      <c r="C9" s="26" t="e" cm="1">
        <f t="array" aca="1" ref="C9" ca="1">IF(OR($B9="",Premissas!$C$10=""),"",IFERROR(_xlfn.XLOOKUP($B9,INDEX(_xlfn.ANCHORARRAY(Dados!$B$5),0,1),INDEX(_xlfn.ANCHORARRAY(Dados!$B$5),0,2),NA(),-1),NA()))</f>
        <v>#N/A</v>
      </c>
      <c r="D9" s="26" t="e" cm="1">
        <f t="array" aca="1" ref="D9" ca="1">IF(OR($B9="",Premissas!$C$11=""),"",IFERROR(_xlfn.XLOOKUP($B9,INDEX(_xlfn.ANCHORARRAY(Dados!$E$5),0,1),INDEX(_xlfn.ANCHORARRAY(Dados!$E$5),0,2),NA(),-1),NA()))</f>
        <v>#N/A</v>
      </c>
      <c r="E9" s="26" t="e" cm="1">
        <f t="array" aca="1" ref="E9" ca="1">IF(OR($B9="",Premissas!$C$12=""),"",IFERROR(_xlfn.XLOOKUP($B9,INDEX(_xlfn.ANCHORARRAY(Dados!$H$5),0,1),INDEX(_xlfn.ANCHORARRAY(Dados!$H$5),0,2),NA(),-1),NA()))</f>
        <v>#N/A</v>
      </c>
      <c r="F9" s="26" t="e" cm="1">
        <f t="array" aca="1" ref="F9" ca="1">IF(OR($B9="",Premissas!$C$13=""),"",IFERROR(_xlfn.XLOOKUP($B9,INDEX(_xlfn.ANCHORARRAY(Dados!$K$5),0,1),INDEX(_xlfn.ANCHORARRAY(Dados!$K$5),0,2),NA(),-1),NA()))</f>
        <v>#N/A</v>
      </c>
      <c r="G9" s="26" t="e" cm="1">
        <f t="array" aca="1" ref="G9" ca="1">IF(OR($B9="",Premissas!$C$14=""),"",IFERROR(_xlfn.XLOOKUP($B9,INDEX(_xlfn.ANCHORARRAY(Dados!$N$5),0,1),INDEX(_xlfn.ANCHORARRAY(Dados!$N$5),0,2),NA(),-1),NA()))</f>
        <v>#N/A</v>
      </c>
      <c r="H9" s="26" t="e" cm="1">
        <f t="array" aca="1" ref="H9" ca="1">IF(OR($B9="",Premissas!$C$15=""),"",IFERROR(_xlfn.XLOOKUP($B9,INDEX(_xlfn.ANCHORARRAY(Dados!$Q$5),0,1),INDEX(_xlfn.ANCHORARRAY(Dados!$Q$5),0,2),NA(),-1),NA()))</f>
        <v>#N/A</v>
      </c>
      <c r="I9" s="27" t="e" cm="1">
        <f t="array" aca="1" ref="I9" ca="1">IF($B9="","",IFERROR(_xlfn.XLOOKUP($B9,INDEX(_xlfn.ANCHORARRAY(Dados!$T$5),0,1),_xlfn.ANCHORARRAY(Dados!$V$5),NA(),-1),NA()))</f>
        <v>#N/A</v>
      </c>
    </row>
    <row r="10" spans="1:12" x14ac:dyDescent="0.25">
      <c r="B10" s="24">
        <f ca="1"/>
        <v>44347</v>
      </c>
      <c r="C10" s="26" t="e" cm="1">
        <f t="array" aca="1" ref="C10" ca="1">IF(OR($B10="",Premissas!$C$10=""),"",IFERROR(_xlfn.XLOOKUP($B10,INDEX(_xlfn.ANCHORARRAY(Dados!$B$5),0,1),INDEX(_xlfn.ANCHORARRAY(Dados!$B$5),0,2),NA(),-1),NA()))</f>
        <v>#N/A</v>
      </c>
      <c r="D10" s="26" t="e" cm="1">
        <f t="array" aca="1" ref="D10" ca="1">IF(OR($B10="",Premissas!$C$11=""),"",IFERROR(_xlfn.XLOOKUP($B10,INDEX(_xlfn.ANCHORARRAY(Dados!$E$5),0,1),INDEX(_xlfn.ANCHORARRAY(Dados!$E$5),0,2),NA(),-1),NA()))</f>
        <v>#N/A</v>
      </c>
      <c r="E10" s="26" t="e" cm="1">
        <f t="array" aca="1" ref="E10" ca="1">IF(OR($B10="",Premissas!$C$12=""),"",IFERROR(_xlfn.XLOOKUP($B10,INDEX(_xlfn.ANCHORARRAY(Dados!$H$5),0,1),INDEX(_xlfn.ANCHORARRAY(Dados!$H$5),0,2),NA(),-1),NA()))</f>
        <v>#N/A</v>
      </c>
      <c r="F10" s="26" t="e" cm="1">
        <f t="array" aca="1" ref="F10" ca="1">IF(OR($B10="",Premissas!$C$13=""),"",IFERROR(_xlfn.XLOOKUP($B10,INDEX(_xlfn.ANCHORARRAY(Dados!$K$5),0,1),INDEX(_xlfn.ANCHORARRAY(Dados!$K$5),0,2),NA(),-1),NA()))</f>
        <v>#N/A</v>
      </c>
      <c r="G10" s="26" t="e" cm="1">
        <f t="array" aca="1" ref="G10" ca="1">IF(OR($B10="",Premissas!$C$14=""),"",IFERROR(_xlfn.XLOOKUP($B10,INDEX(_xlfn.ANCHORARRAY(Dados!$N$5),0,1),INDEX(_xlfn.ANCHORARRAY(Dados!$N$5),0,2),NA(),-1),NA()))</f>
        <v>#N/A</v>
      </c>
      <c r="H10" s="26" t="e" cm="1">
        <f t="array" aca="1" ref="H10" ca="1">IF(OR($B10="",Premissas!$C$15=""),"",IFERROR(_xlfn.XLOOKUP($B10,INDEX(_xlfn.ANCHORARRAY(Dados!$Q$5),0,1),INDEX(_xlfn.ANCHORARRAY(Dados!$Q$5),0,2),NA(),-1),NA()))</f>
        <v>#N/A</v>
      </c>
      <c r="I10" s="27" t="e" cm="1">
        <f t="array" aca="1" ref="I10" ca="1">IF($B10="","",IFERROR(_xlfn.XLOOKUP($B10,INDEX(_xlfn.ANCHORARRAY(Dados!$T$5),0,1),_xlfn.ANCHORARRAY(Dados!$V$5),NA(),-1),NA()))</f>
        <v>#N/A</v>
      </c>
    </row>
    <row r="11" spans="1:12" x14ac:dyDescent="0.25">
      <c r="B11" s="24">
        <f ca="1"/>
        <v>44377</v>
      </c>
      <c r="C11" s="26" t="e" cm="1">
        <f t="array" aca="1" ref="C11" ca="1">IF(OR($B11="",Premissas!$C$10=""),"",IFERROR(_xlfn.XLOOKUP($B11,INDEX(_xlfn.ANCHORARRAY(Dados!$B$5),0,1),INDEX(_xlfn.ANCHORARRAY(Dados!$B$5),0,2),NA(),-1),NA()))</f>
        <v>#N/A</v>
      </c>
      <c r="D11" s="26" t="e" cm="1">
        <f t="array" aca="1" ref="D11" ca="1">IF(OR($B11="",Premissas!$C$11=""),"",IFERROR(_xlfn.XLOOKUP($B11,INDEX(_xlfn.ANCHORARRAY(Dados!$E$5),0,1),INDEX(_xlfn.ANCHORARRAY(Dados!$E$5),0,2),NA(),-1),NA()))</f>
        <v>#N/A</v>
      </c>
      <c r="E11" s="26" t="e" cm="1">
        <f t="array" aca="1" ref="E11" ca="1">IF(OR($B11="",Premissas!$C$12=""),"",IFERROR(_xlfn.XLOOKUP($B11,INDEX(_xlfn.ANCHORARRAY(Dados!$H$5),0,1),INDEX(_xlfn.ANCHORARRAY(Dados!$H$5),0,2),NA(),-1),NA()))</f>
        <v>#N/A</v>
      </c>
      <c r="F11" s="26" t="e" cm="1">
        <f t="array" aca="1" ref="F11" ca="1">IF(OR($B11="",Premissas!$C$13=""),"",IFERROR(_xlfn.XLOOKUP($B11,INDEX(_xlfn.ANCHORARRAY(Dados!$K$5),0,1),INDEX(_xlfn.ANCHORARRAY(Dados!$K$5),0,2),NA(),-1),NA()))</f>
        <v>#N/A</v>
      </c>
      <c r="G11" s="26" t="e" cm="1">
        <f t="array" aca="1" ref="G11" ca="1">IF(OR($B11="",Premissas!$C$14=""),"",IFERROR(_xlfn.XLOOKUP($B11,INDEX(_xlfn.ANCHORARRAY(Dados!$N$5),0,1),INDEX(_xlfn.ANCHORARRAY(Dados!$N$5),0,2),NA(),-1),NA()))</f>
        <v>#N/A</v>
      </c>
      <c r="H11" s="26" t="e" cm="1">
        <f t="array" aca="1" ref="H11" ca="1">IF(OR($B11="",Premissas!$C$15=""),"",IFERROR(_xlfn.XLOOKUP($B11,INDEX(_xlfn.ANCHORARRAY(Dados!$Q$5),0,1),INDEX(_xlfn.ANCHORARRAY(Dados!$Q$5),0,2),NA(),-1),NA()))</f>
        <v>#N/A</v>
      </c>
      <c r="I11" s="27" t="e" cm="1">
        <f t="array" aca="1" ref="I11" ca="1">IF($B11="","",IFERROR(_xlfn.XLOOKUP($B11,INDEX(_xlfn.ANCHORARRAY(Dados!$T$5),0,1),_xlfn.ANCHORARRAY(Dados!$V$5),NA(),-1),NA()))</f>
        <v>#N/A</v>
      </c>
    </row>
    <row r="12" spans="1:12" x14ac:dyDescent="0.25">
      <c r="B12" s="24">
        <f ca="1"/>
        <v>44408</v>
      </c>
      <c r="C12" s="26" t="e" cm="1">
        <f t="array" aca="1" ref="C12" ca="1">IF(OR($B12="",Premissas!$C$10=""),"",IFERROR(_xlfn.XLOOKUP($B12,INDEX(_xlfn.ANCHORARRAY(Dados!$B$5),0,1),INDEX(_xlfn.ANCHORARRAY(Dados!$B$5),0,2),NA(),-1),NA()))</f>
        <v>#N/A</v>
      </c>
      <c r="D12" s="26" t="e" cm="1">
        <f t="array" aca="1" ref="D12" ca="1">IF(OR($B12="",Premissas!$C$11=""),"",IFERROR(_xlfn.XLOOKUP($B12,INDEX(_xlfn.ANCHORARRAY(Dados!$E$5),0,1),INDEX(_xlfn.ANCHORARRAY(Dados!$E$5),0,2),NA(),-1),NA()))</f>
        <v>#N/A</v>
      </c>
      <c r="E12" s="26" t="e" cm="1">
        <f t="array" aca="1" ref="E12" ca="1">IF(OR($B12="",Premissas!$C$12=""),"",IFERROR(_xlfn.XLOOKUP($B12,INDEX(_xlfn.ANCHORARRAY(Dados!$H$5),0,1),INDEX(_xlfn.ANCHORARRAY(Dados!$H$5),0,2),NA(),-1),NA()))</f>
        <v>#N/A</v>
      </c>
      <c r="F12" s="26" t="e" cm="1">
        <f t="array" aca="1" ref="F12" ca="1">IF(OR($B12="",Premissas!$C$13=""),"",IFERROR(_xlfn.XLOOKUP($B12,INDEX(_xlfn.ANCHORARRAY(Dados!$K$5),0,1),INDEX(_xlfn.ANCHORARRAY(Dados!$K$5),0,2),NA(),-1),NA()))</f>
        <v>#N/A</v>
      </c>
      <c r="G12" s="26" t="e" cm="1">
        <f t="array" aca="1" ref="G12" ca="1">IF(OR($B12="",Premissas!$C$14=""),"",IFERROR(_xlfn.XLOOKUP($B12,INDEX(_xlfn.ANCHORARRAY(Dados!$N$5),0,1),INDEX(_xlfn.ANCHORARRAY(Dados!$N$5),0,2),NA(),-1),NA()))</f>
        <v>#N/A</v>
      </c>
      <c r="H12" s="26" t="e" cm="1">
        <f t="array" aca="1" ref="H12" ca="1">IF(OR($B12="",Premissas!$C$15=""),"",IFERROR(_xlfn.XLOOKUP($B12,INDEX(_xlfn.ANCHORARRAY(Dados!$Q$5),0,1),INDEX(_xlfn.ANCHORARRAY(Dados!$Q$5),0,2),NA(),-1),NA()))</f>
        <v>#N/A</v>
      </c>
      <c r="I12" s="27" t="e" cm="1">
        <f t="array" aca="1" ref="I12" ca="1">IF($B12="","",IFERROR(_xlfn.XLOOKUP($B12,INDEX(_xlfn.ANCHORARRAY(Dados!$T$5),0,1),_xlfn.ANCHORARRAY(Dados!$V$5),NA(),-1),NA()))</f>
        <v>#N/A</v>
      </c>
    </row>
    <row r="13" spans="1:12" x14ac:dyDescent="0.25">
      <c r="B13" s="24">
        <f ca="1"/>
        <v>44439</v>
      </c>
      <c r="C13" s="26" t="e" cm="1">
        <f t="array" aca="1" ref="C13" ca="1">IF(OR($B13="",Premissas!$C$10=""),"",IFERROR(_xlfn.XLOOKUP($B13,INDEX(_xlfn.ANCHORARRAY(Dados!$B$5),0,1),INDEX(_xlfn.ANCHORARRAY(Dados!$B$5),0,2),NA(),-1),NA()))</f>
        <v>#N/A</v>
      </c>
      <c r="D13" s="26" t="e" cm="1">
        <f t="array" aca="1" ref="D13" ca="1">IF(OR($B13="",Premissas!$C$11=""),"",IFERROR(_xlfn.XLOOKUP($B13,INDEX(_xlfn.ANCHORARRAY(Dados!$E$5),0,1),INDEX(_xlfn.ANCHORARRAY(Dados!$E$5),0,2),NA(),-1),NA()))</f>
        <v>#N/A</v>
      </c>
      <c r="E13" s="26" t="e" cm="1">
        <f t="array" aca="1" ref="E13" ca="1">IF(OR($B13="",Premissas!$C$12=""),"",IFERROR(_xlfn.XLOOKUP($B13,INDEX(_xlfn.ANCHORARRAY(Dados!$H$5),0,1),INDEX(_xlfn.ANCHORARRAY(Dados!$H$5),0,2),NA(),-1),NA()))</f>
        <v>#N/A</v>
      </c>
      <c r="F13" s="26" t="e" cm="1">
        <f t="array" aca="1" ref="F13" ca="1">IF(OR($B13="",Premissas!$C$13=""),"",IFERROR(_xlfn.XLOOKUP($B13,INDEX(_xlfn.ANCHORARRAY(Dados!$K$5),0,1),INDEX(_xlfn.ANCHORARRAY(Dados!$K$5),0,2),NA(),-1),NA()))</f>
        <v>#N/A</v>
      </c>
      <c r="G13" s="26" t="e" cm="1">
        <f t="array" aca="1" ref="G13" ca="1">IF(OR($B13="",Premissas!$C$14=""),"",IFERROR(_xlfn.XLOOKUP($B13,INDEX(_xlfn.ANCHORARRAY(Dados!$N$5),0,1),INDEX(_xlfn.ANCHORARRAY(Dados!$N$5),0,2),NA(),-1),NA()))</f>
        <v>#N/A</v>
      </c>
      <c r="H13" s="26" t="e" cm="1">
        <f t="array" aca="1" ref="H13" ca="1">IF(OR($B13="",Premissas!$C$15=""),"",IFERROR(_xlfn.XLOOKUP($B13,INDEX(_xlfn.ANCHORARRAY(Dados!$Q$5),0,1),INDEX(_xlfn.ANCHORARRAY(Dados!$Q$5),0,2),NA(),-1),NA()))</f>
        <v>#N/A</v>
      </c>
      <c r="I13" s="27" t="e" cm="1">
        <f t="array" aca="1" ref="I13" ca="1">IF($B13="","",IFERROR(_xlfn.XLOOKUP($B13,INDEX(_xlfn.ANCHORARRAY(Dados!$T$5),0,1),_xlfn.ANCHORARRAY(Dados!$V$5),NA(),-1),NA()))</f>
        <v>#N/A</v>
      </c>
    </row>
    <row r="14" spans="1:12" x14ac:dyDescent="0.25">
      <c r="B14" s="24">
        <f ca="1"/>
        <v>44469</v>
      </c>
      <c r="C14" s="26" t="e" cm="1">
        <f t="array" aca="1" ref="C14" ca="1">IF(OR($B14="",Premissas!$C$10=""),"",IFERROR(_xlfn.XLOOKUP($B14,INDEX(_xlfn.ANCHORARRAY(Dados!$B$5),0,1),INDEX(_xlfn.ANCHORARRAY(Dados!$B$5),0,2),NA(),-1),NA()))</f>
        <v>#N/A</v>
      </c>
      <c r="D14" s="26" t="e" cm="1">
        <f t="array" aca="1" ref="D14" ca="1">IF(OR($B14="",Premissas!$C$11=""),"",IFERROR(_xlfn.XLOOKUP($B14,INDEX(_xlfn.ANCHORARRAY(Dados!$E$5),0,1),INDEX(_xlfn.ANCHORARRAY(Dados!$E$5),0,2),NA(),-1),NA()))</f>
        <v>#N/A</v>
      </c>
      <c r="E14" s="26" t="e" cm="1">
        <f t="array" aca="1" ref="E14" ca="1">IF(OR($B14="",Premissas!$C$12=""),"",IFERROR(_xlfn.XLOOKUP($B14,INDEX(_xlfn.ANCHORARRAY(Dados!$H$5),0,1),INDEX(_xlfn.ANCHORARRAY(Dados!$H$5),0,2),NA(),-1),NA()))</f>
        <v>#N/A</v>
      </c>
      <c r="F14" s="26" t="e" cm="1">
        <f t="array" aca="1" ref="F14" ca="1">IF(OR($B14="",Premissas!$C$13=""),"",IFERROR(_xlfn.XLOOKUP($B14,INDEX(_xlfn.ANCHORARRAY(Dados!$K$5),0,1),INDEX(_xlfn.ANCHORARRAY(Dados!$K$5),0,2),NA(),-1),NA()))</f>
        <v>#N/A</v>
      </c>
      <c r="G14" s="26" t="e" cm="1">
        <f t="array" aca="1" ref="G14" ca="1">IF(OR($B14="",Premissas!$C$14=""),"",IFERROR(_xlfn.XLOOKUP($B14,INDEX(_xlfn.ANCHORARRAY(Dados!$N$5),0,1),INDEX(_xlfn.ANCHORARRAY(Dados!$N$5),0,2),NA(),-1),NA()))</f>
        <v>#N/A</v>
      </c>
      <c r="H14" s="26" t="e" cm="1">
        <f t="array" aca="1" ref="H14" ca="1">IF(OR($B14="",Premissas!$C$15=""),"",IFERROR(_xlfn.XLOOKUP($B14,INDEX(_xlfn.ANCHORARRAY(Dados!$Q$5),0,1),INDEX(_xlfn.ANCHORARRAY(Dados!$Q$5),0,2),NA(),-1),NA()))</f>
        <v>#N/A</v>
      </c>
      <c r="I14" s="27" t="e" cm="1">
        <f t="array" aca="1" ref="I14" ca="1">IF($B14="","",IFERROR(_xlfn.XLOOKUP($B14,INDEX(_xlfn.ANCHORARRAY(Dados!$T$5),0,1),_xlfn.ANCHORARRAY(Dados!$V$5),NA(),-1),NA()))</f>
        <v>#N/A</v>
      </c>
    </row>
    <row r="15" spans="1:12" x14ac:dyDescent="0.25">
      <c r="B15" s="24">
        <f ca="1"/>
        <v>44500</v>
      </c>
      <c r="C15" s="26" t="e" cm="1">
        <f t="array" aca="1" ref="C15" ca="1">IF(OR($B15="",Premissas!$C$10=""),"",IFERROR(_xlfn.XLOOKUP($B15,INDEX(_xlfn.ANCHORARRAY(Dados!$B$5),0,1),INDEX(_xlfn.ANCHORARRAY(Dados!$B$5),0,2),NA(),-1),NA()))</f>
        <v>#N/A</v>
      </c>
      <c r="D15" s="26" t="e" cm="1">
        <f t="array" aca="1" ref="D15" ca="1">IF(OR($B15="",Premissas!$C$11=""),"",IFERROR(_xlfn.XLOOKUP($B15,INDEX(_xlfn.ANCHORARRAY(Dados!$E$5),0,1),INDEX(_xlfn.ANCHORARRAY(Dados!$E$5),0,2),NA(),-1),NA()))</f>
        <v>#N/A</v>
      </c>
      <c r="E15" s="26" t="e" cm="1">
        <f t="array" aca="1" ref="E15" ca="1">IF(OR($B15="",Premissas!$C$12=""),"",IFERROR(_xlfn.XLOOKUP($B15,INDEX(_xlfn.ANCHORARRAY(Dados!$H$5),0,1),INDEX(_xlfn.ANCHORARRAY(Dados!$H$5),0,2),NA(),-1),NA()))</f>
        <v>#N/A</v>
      </c>
      <c r="F15" s="26" t="e" cm="1">
        <f t="array" aca="1" ref="F15" ca="1">IF(OR($B15="",Premissas!$C$13=""),"",IFERROR(_xlfn.XLOOKUP($B15,INDEX(_xlfn.ANCHORARRAY(Dados!$K$5),0,1),INDEX(_xlfn.ANCHORARRAY(Dados!$K$5),0,2),NA(),-1),NA()))</f>
        <v>#N/A</v>
      </c>
      <c r="G15" s="26" t="e" cm="1">
        <f t="array" aca="1" ref="G15" ca="1">IF(OR($B15="",Premissas!$C$14=""),"",IFERROR(_xlfn.XLOOKUP($B15,INDEX(_xlfn.ANCHORARRAY(Dados!$N$5),0,1),INDEX(_xlfn.ANCHORARRAY(Dados!$N$5),0,2),NA(),-1),NA()))</f>
        <v>#N/A</v>
      </c>
      <c r="H15" s="26" t="e" cm="1">
        <f t="array" aca="1" ref="H15" ca="1">IF(OR($B15="",Premissas!$C$15=""),"",IFERROR(_xlfn.XLOOKUP($B15,INDEX(_xlfn.ANCHORARRAY(Dados!$Q$5),0,1),INDEX(_xlfn.ANCHORARRAY(Dados!$Q$5),0,2),NA(),-1),NA()))</f>
        <v>#N/A</v>
      </c>
      <c r="I15" s="27" t="e" cm="1">
        <f t="array" aca="1" ref="I15" ca="1">IF($B15="","",IFERROR(_xlfn.XLOOKUP($B15,INDEX(_xlfn.ANCHORARRAY(Dados!$T$5),0,1),_xlfn.ANCHORARRAY(Dados!$V$5),NA(),-1),NA()))</f>
        <v>#N/A</v>
      </c>
    </row>
    <row r="16" spans="1:12" x14ac:dyDescent="0.25">
      <c r="B16" s="24">
        <f ca="1"/>
        <v>44530</v>
      </c>
      <c r="C16" s="26" t="e" cm="1">
        <f t="array" aca="1" ref="C16" ca="1">IF(OR($B16="",Premissas!$C$10=""),"",IFERROR(_xlfn.XLOOKUP($B16,INDEX(_xlfn.ANCHORARRAY(Dados!$B$5),0,1),INDEX(_xlfn.ANCHORARRAY(Dados!$B$5),0,2),NA(),-1),NA()))</f>
        <v>#N/A</v>
      </c>
      <c r="D16" s="26" t="e" cm="1">
        <f t="array" aca="1" ref="D16" ca="1">IF(OR($B16="",Premissas!$C$11=""),"",IFERROR(_xlfn.XLOOKUP($B16,INDEX(_xlfn.ANCHORARRAY(Dados!$E$5),0,1),INDEX(_xlfn.ANCHORARRAY(Dados!$E$5),0,2),NA(),-1),NA()))</f>
        <v>#N/A</v>
      </c>
      <c r="E16" s="26" t="e" cm="1">
        <f t="array" aca="1" ref="E16" ca="1">IF(OR($B16="",Premissas!$C$12=""),"",IFERROR(_xlfn.XLOOKUP($B16,INDEX(_xlfn.ANCHORARRAY(Dados!$H$5),0,1),INDEX(_xlfn.ANCHORARRAY(Dados!$H$5),0,2),NA(),-1),NA()))</f>
        <v>#N/A</v>
      </c>
      <c r="F16" s="26" t="e" cm="1">
        <f t="array" aca="1" ref="F16" ca="1">IF(OR($B16="",Premissas!$C$13=""),"",IFERROR(_xlfn.XLOOKUP($B16,INDEX(_xlfn.ANCHORARRAY(Dados!$K$5),0,1),INDEX(_xlfn.ANCHORARRAY(Dados!$K$5),0,2),NA(),-1),NA()))</f>
        <v>#N/A</v>
      </c>
      <c r="G16" s="26" t="e" cm="1">
        <f t="array" aca="1" ref="G16" ca="1">IF(OR($B16="",Premissas!$C$14=""),"",IFERROR(_xlfn.XLOOKUP($B16,INDEX(_xlfn.ANCHORARRAY(Dados!$N$5),0,1),INDEX(_xlfn.ANCHORARRAY(Dados!$N$5),0,2),NA(),-1),NA()))</f>
        <v>#N/A</v>
      </c>
      <c r="H16" s="26" t="e" cm="1">
        <f t="array" aca="1" ref="H16" ca="1">IF(OR($B16="",Premissas!$C$15=""),"",IFERROR(_xlfn.XLOOKUP($B16,INDEX(_xlfn.ANCHORARRAY(Dados!$Q$5),0,1),INDEX(_xlfn.ANCHORARRAY(Dados!$Q$5),0,2),NA(),-1),NA()))</f>
        <v>#N/A</v>
      </c>
      <c r="I16" s="27" t="e" cm="1">
        <f t="array" aca="1" ref="I16" ca="1">IF($B16="","",IFERROR(_xlfn.XLOOKUP($B16,INDEX(_xlfn.ANCHORARRAY(Dados!$T$5),0,1),_xlfn.ANCHORARRAY(Dados!$V$5),NA(),-1),NA()))</f>
        <v>#N/A</v>
      </c>
    </row>
    <row r="17" spans="2:9" x14ac:dyDescent="0.25">
      <c r="B17" s="24">
        <f ca="1"/>
        <v>44561</v>
      </c>
      <c r="C17" s="26" t="e" cm="1">
        <f t="array" aca="1" ref="C17" ca="1">IF(OR($B17="",Premissas!$C$10=""),"",IFERROR(_xlfn.XLOOKUP($B17,INDEX(_xlfn.ANCHORARRAY(Dados!$B$5),0,1),INDEX(_xlfn.ANCHORARRAY(Dados!$B$5),0,2),NA(),-1),NA()))</f>
        <v>#N/A</v>
      </c>
      <c r="D17" s="26" t="e" cm="1">
        <f t="array" aca="1" ref="D17" ca="1">IF(OR($B17="",Premissas!$C$11=""),"",IFERROR(_xlfn.XLOOKUP($B17,INDEX(_xlfn.ANCHORARRAY(Dados!$E$5),0,1),INDEX(_xlfn.ANCHORARRAY(Dados!$E$5),0,2),NA(),-1),NA()))</f>
        <v>#N/A</v>
      </c>
      <c r="E17" s="26" t="e" cm="1">
        <f t="array" aca="1" ref="E17" ca="1">IF(OR($B17="",Premissas!$C$12=""),"",IFERROR(_xlfn.XLOOKUP($B17,INDEX(_xlfn.ANCHORARRAY(Dados!$H$5),0,1),INDEX(_xlfn.ANCHORARRAY(Dados!$H$5),0,2),NA(),-1),NA()))</f>
        <v>#N/A</v>
      </c>
      <c r="F17" s="26" t="e" cm="1">
        <f t="array" aca="1" ref="F17" ca="1">IF(OR($B17="",Premissas!$C$13=""),"",IFERROR(_xlfn.XLOOKUP($B17,INDEX(_xlfn.ANCHORARRAY(Dados!$K$5),0,1),INDEX(_xlfn.ANCHORARRAY(Dados!$K$5),0,2),NA(),-1),NA()))</f>
        <v>#N/A</v>
      </c>
      <c r="G17" s="26" t="e" cm="1">
        <f t="array" aca="1" ref="G17" ca="1">IF(OR($B17="",Premissas!$C$14=""),"",IFERROR(_xlfn.XLOOKUP($B17,INDEX(_xlfn.ANCHORARRAY(Dados!$N$5),0,1),INDEX(_xlfn.ANCHORARRAY(Dados!$N$5),0,2),NA(),-1),NA()))</f>
        <v>#N/A</v>
      </c>
      <c r="H17" s="26" t="e" cm="1">
        <f t="array" aca="1" ref="H17" ca="1">IF(OR($B17="",Premissas!$C$15=""),"",IFERROR(_xlfn.XLOOKUP($B17,INDEX(_xlfn.ANCHORARRAY(Dados!$Q$5),0,1),INDEX(_xlfn.ANCHORARRAY(Dados!$Q$5),0,2),NA(),-1),NA()))</f>
        <v>#N/A</v>
      </c>
      <c r="I17" s="27" t="e" cm="1">
        <f t="array" aca="1" ref="I17" ca="1">IF($B17="","",IFERROR(_xlfn.XLOOKUP($B17,INDEX(_xlfn.ANCHORARRAY(Dados!$T$5),0,1),_xlfn.ANCHORARRAY(Dados!$V$5),NA(),-1),NA()))</f>
        <v>#N/A</v>
      </c>
    </row>
    <row r="18" spans="2:9" x14ac:dyDescent="0.25">
      <c r="B18" s="24">
        <f ca="1"/>
        <v>44592</v>
      </c>
      <c r="C18" s="26" t="e" cm="1">
        <f t="array" aca="1" ref="C18" ca="1">IF(OR($B18="",Premissas!$C$10=""),"",IFERROR(_xlfn.XLOOKUP($B18,INDEX(_xlfn.ANCHORARRAY(Dados!$B$5),0,1),INDEX(_xlfn.ANCHORARRAY(Dados!$B$5),0,2),NA(),-1),NA()))</f>
        <v>#N/A</v>
      </c>
      <c r="D18" s="26" t="e" cm="1">
        <f t="array" aca="1" ref="D18" ca="1">IF(OR($B18="",Premissas!$C$11=""),"",IFERROR(_xlfn.XLOOKUP($B18,INDEX(_xlfn.ANCHORARRAY(Dados!$E$5),0,1),INDEX(_xlfn.ANCHORARRAY(Dados!$E$5),0,2),NA(),-1),NA()))</f>
        <v>#N/A</v>
      </c>
      <c r="E18" s="26" t="e" cm="1">
        <f t="array" aca="1" ref="E18" ca="1">IF(OR($B18="",Premissas!$C$12=""),"",IFERROR(_xlfn.XLOOKUP($B18,INDEX(_xlfn.ANCHORARRAY(Dados!$H$5),0,1),INDEX(_xlfn.ANCHORARRAY(Dados!$H$5),0,2),NA(),-1),NA()))</f>
        <v>#N/A</v>
      </c>
      <c r="F18" s="26" t="e" cm="1">
        <f t="array" aca="1" ref="F18" ca="1">IF(OR($B18="",Premissas!$C$13=""),"",IFERROR(_xlfn.XLOOKUP($B18,INDEX(_xlfn.ANCHORARRAY(Dados!$K$5),0,1),INDEX(_xlfn.ANCHORARRAY(Dados!$K$5),0,2),NA(),-1),NA()))</f>
        <v>#N/A</v>
      </c>
      <c r="G18" s="26" t="e" cm="1">
        <f t="array" aca="1" ref="G18" ca="1">IF(OR($B18="",Premissas!$C$14=""),"",IFERROR(_xlfn.XLOOKUP($B18,INDEX(_xlfn.ANCHORARRAY(Dados!$N$5),0,1),INDEX(_xlfn.ANCHORARRAY(Dados!$N$5),0,2),NA(),-1),NA()))</f>
        <v>#N/A</v>
      </c>
      <c r="H18" s="26" t="e" cm="1">
        <f t="array" aca="1" ref="H18" ca="1">IF(OR($B18="",Premissas!$C$15=""),"",IFERROR(_xlfn.XLOOKUP($B18,INDEX(_xlfn.ANCHORARRAY(Dados!$Q$5),0,1),INDEX(_xlfn.ANCHORARRAY(Dados!$Q$5),0,2),NA(),-1),NA()))</f>
        <v>#N/A</v>
      </c>
      <c r="I18" s="27" t="e" cm="1">
        <f t="array" aca="1" ref="I18" ca="1">IF($B18="","",IFERROR(_xlfn.XLOOKUP($B18,INDEX(_xlfn.ANCHORARRAY(Dados!$T$5),0,1),_xlfn.ANCHORARRAY(Dados!$V$5),NA(),-1),NA()))</f>
        <v>#N/A</v>
      </c>
    </row>
    <row r="19" spans="2:9" x14ac:dyDescent="0.25">
      <c r="B19" s="24">
        <f ca="1"/>
        <v>44620</v>
      </c>
      <c r="C19" s="26" t="e" cm="1">
        <f t="array" aca="1" ref="C19" ca="1">IF(OR($B19="",Premissas!$C$10=""),"",IFERROR(_xlfn.XLOOKUP($B19,INDEX(_xlfn.ANCHORARRAY(Dados!$B$5),0,1),INDEX(_xlfn.ANCHORARRAY(Dados!$B$5),0,2),NA(),-1),NA()))</f>
        <v>#N/A</v>
      </c>
      <c r="D19" s="26" t="e" cm="1">
        <f t="array" aca="1" ref="D19" ca="1">IF(OR($B19="",Premissas!$C$11=""),"",IFERROR(_xlfn.XLOOKUP($B19,INDEX(_xlfn.ANCHORARRAY(Dados!$E$5),0,1),INDEX(_xlfn.ANCHORARRAY(Dados!$E$5),0,2),NA(),-1),NA()))</f>
        <v>#N/A</v>
      </c>
      <c r="E19" s="26" t="e" cm="1">
        <f t="array" aca="1" ref="E19" ca="1">IF(OR($B19="",Premissas!$C$12=""),"",IFERROR(_xlfn.XLOOKUP($B19,INDEX(_xlfn.ANCHORARRAY(Dados!$H$5),0,1),INDEX(_xlfn.ANCHORARRAY(Dados!$H$5),0,2),NA(),-1),NA()))</f>
        <v>#N/A</v>
      </c>
      <c r="F19" s="26" t="e" cm="1">
        <f t="array" aca="1" ref="F19" ca="1">IF(OR($B19="",Premissas!$C$13=""),"",IFERROR(_xlfn.XLOOKUP($B19,INDEX(_xlfn.ANCHORARRAY(Dados!$K$5),0,1),INDEX(_xlfn.ANCHORARRAY(Dados!$K$5),0,2),NA(),-1),NA()))</f>
        <v>#N/A</v>
      </c>
      <c r="G19" s="26" t="e" cm="1">
        <f t="array" aca="1" ref="G19" ca="1">IF(OR($B19="",Premissas!$C$14=""),"",IFERROR(_xlfn.XLOOKUP($B19,INDEX(_xlfn.ANCHORARRAY(Dados!$N$5),0,1),INDEX(_xlfn.ANCHORARRAY(Dados!$N$5),0,2),NA(),-1),NA()))</f>
        <v>#N/A</v>
      </c>
      <c r="H19" s="26" t="e" cm="1">
        <f t="array" aca="1" ref="H19" ca="1">IF(OR($B19="",Premissas!$C$15=""),"",IFERROR(_xlfn.XLOOKUP($B19,INDEX(_xlfn.ANCHORARRAY(Dados!$Q$5),0,1),INDEX(_xlfn.ANCHORARRAY(Dados!$Q$5),0,2),NA(),-1),NA()))</f>
        <v>#N/A</v>
      </c>
      <c r="I19" s="27" t="e" cm="1">
        <f t="array" aca="1" ref="I19" ca="1">IF($B19="","",IFERROR(_xlfn.XLOOKUP($B19,INDEX(_xlfn.ANCHORARRAY(Dados!$T$5),0,1),_xlfn.ANCHORARRAY(Dados!$V$5),NA(),-1),NA()))</f>
        <v>#N/A</v>
      </c>
    </row>
    <row r="20" spans="2:9" x14ac:dyDescent="0.25">
      <c r="B20" s="24">
        <f ca="1"/>
        <v>44651</v>
      </c>
      <c r="C20" s="26" t="e" cm="1">
        <f t="array" aca="1" ref="C20" ca="1">IF(OR($B20="",Premissas!$C$10=""),"",IFERROR(_xlfn.XLOOKUP($B20,INDEX(_xlfn.ANCHORARRAY(Dados!$B$5),0,1),INDEX(_xlfn.ANCHORARRAY(Dados!$B$5),0,2),NA(),-1),NA()))</f>
        <v>#N/A</v>
      </c>
      <c r="D20" s="26" t="e" cm="1">
        <f t="array" aca="1" ref="D20" ca="1">IF(OR($B20="",Premissas!$C$11=""),"",IFERROR(_xlfn.XLOOKUP($B20,INDEX(_xlfn.ANCHORARRAY(Dados!$E$5),0,1),INDEX(_xlfn.ANCHORARRAY(Dados!$E$5),0,2),NA(),-1),NA()))</f>
        <v>#N/A</v>
      </c>
      <c r="E20" s="26" t="e" cm="1">
        <f t="array" aca="1" ref="E20" ca="1">IF(OR($B20="",Premissas!$C$12=""),"",IFERROR(_xlfn.XLOOKUP($B20,INDEX(_xlfn.ANCHORARRAY(Dados!$H$5),0,1),INDEX(_xlfn.ANCHORARRAY(Dados!$H$5),0,2),NA(),-1),NA()))</f>
        <v>#N/A</v>
      </c>
      <c r="F20" s="26" t="e" cm="1">
        <f t="array" aca="1" ref="F20" ca="1">IF(OR($B20="",Premissas!$C$13=""),"",IFERROR(_xlfn.XLOOKUP($B20,INDEX(_xlfn.ANCHORARRAY(Dados!$K$5),0,1),INDEX(_xlfn.ANCHORARRAY(Dados!$K$5),0,2),NA(),-1),NA()))</f>
        <v>#N/A</v>
      </c>
      <c r="G20" s="26" t="e" cm="1">
        <f t="array" aca="1" ref="G20" ca="1">IF(OR($B20="",Premissas!$C$14=""),"",IFERROR(_xlfn.XLOOKUP($B20,INDEX(_xlfn.ANCHORARRAY(Dados!$N$5),0,1),INDEX(_xlfn.ANCHORARRAY(Dados!$N$5),0,2),NA(),-1),NA()))</f>
        <v>#N/A</v>
      </c>
      <c r="H20" s="26" t="e" cm="1">
        <f t="array" aca="1" ref="H20" ca="1">IF(OR($B20="",Premissas!$C$15=""),"",IFERROR(_xlfn.XLOOKUP($B20,INDEX(_xlfn.ANCHORARRAY(Dados!$Q$5),0,1),INDEX(_xlfn.ANCHORARRAY(Dados!$Q$5),0,2),NA(),-1),NA()))</f>
        <v>#N/A</v>
      </c>
      <c r="I20" s="27" t="e" cm="1">
        <f t="array" aca="1" ref="I20" ca="1">IF($B20="","",IFERROR(_xlfn.XLOOKUP($B20,INDEX(_xlfn.ANCHORARRAY(Dados!$T$5),0,1),_xlfn.ANCHORARRAY(Dados!$V$5),NA(),-1),NA()))</f>
        <v>#N/A</v>
      </c>
    </row>
    <row r="21" spans="2:9" x14ac:dyDescent="0.25">
      <c r="B21" s="24">
        <f ca="1"/>
        <v>44681</v>
      </c>
      <c r="C21" s="26" t="e" cm="1">
        <f t="array" aca="1" ref="C21" ca="1">IF(OR($B21="",Premissas!$C$10=""),"",IFERROR(_xlfn.XLOOKUP($B21,INDEX(_xlfn.ANCHORARRAY(Dados!$B$5),0,1),INDEX(_xlfn.ANCHORARRAY(Dados!$B$5),0,2),NA(),-1),NA()))</f>
        <v>#N/A</v>
      </c>
      <c r="D21" s="26" t="e" cm="1">
        <f t="array" aca="1" ref="D21" ca="1">IF(OR($B21="",Premissas!$C$11=""),"",IFERROR(_xlfn.XLOOKUP($B21,INDEX(_xlfn.ANCHORARRAY(Dados!$E$5),0,1),INDEX(_xlfn.ANCHORARRAY(Dados!$E$5),0,2),NA(),-1),NA()))</f>
        <v>#N/A</v>
      </c>
      <c r="E21" s="26" t="e" cm="1">
        <f t="array" aca="1" ref="E21" ca="1">IF(OR($B21="",Premissas!$C$12=""),"",IFERROR(_xlfn.XLOOKUP($B21,INDEX(_xlfn.ANCHORARRAY(Dados!$H$5),0,1),INDEX(_xlfn.ANCHORARRAY(Dados!$H$5),0,2),NA(),-1),NA()))</f>
        <v>#N/A</v>
      </c>
      <c r="F21" s="26" t="e" cm="1">
        <f t="array" aca="1" ref="F21" ca="1">IF(OR($B21="",Premissas!$C$13=""),"",IFERROR(_xlfn.XLOOKUP($B21,INDEX(_xlfn.ANCHORARRAY(Dados!$K$5),0,1),INDEX(_xlfn.ANCHORARRAY(Dados!$K$5),0,2),NA(),-1),NA()))</f>
        <v>#N/A</v>
      </c>
      <c r="G21" s="26" t="e" cm="1">
        <f t="array" aca="1" ref="G21" ca="1">IF(OR($B21="",Premissas!$C$14=""),"",IFERROR(_xlfn.XLOOKUP($B21,INDEX(_xlfn.ANCHORARRAY(Dados!$N$5),0,1),INDEX(_xlfn.ANCHORARRAY(Dados!$N$5),0,2),NA(),-1),NA()))</f>
        <v>#N/A</v>
      </c>
      <c r="H21" s="26" t="e" cm="1">
        <f t="array" aca="1" ref="H21" ca="1">IF(OR($B21="",Premissas!$C$15=""),"",IFERROR(_xlfn.XLOOKUP($B21,INDEX(_xlfn.ANCHORARRAY(Dados!$Q$5),0,1),INDEX(_xlfn.ANCHORARRAY(Dados!$Q$5),0,2),NA(),-1),NA()))</f>
        <v>#N/A</v>
      </c>
      <c r="I21" s="27" t="e" cm="1">
        <f t="array" aca="1" ref="I21" ca="1">IF($B21="","",IFERROR(_xlfn.XLOOKUP($B21,INDEX(_xlfn.ANCHORARRAY(Dados!$T$5),0,1),_xlfn.ANCHORARRAY(Dados!$V$5),NA(),-1),NA()))</f>
        <v>#N/A</v>
      </c>
    </row>
    <row r="22" spans="2:9" x14ac:dyDescent="0.25">
      <c r="B22" s="24">
        <f ca="1"/>
        <v>44712</v>
      </c>
      <c r="C22" s="26" t="e" cm="1">
        <f t="array" aca="1" ref="C22" ca="1">IF(OR($B22="",Premissas!$C$10=""),"",IFERROR(_xlfn.XLOOKUP($B22,INDEX(_xlfn.ANCHORARRAY(Dados!$B$5),0,1),INDEX(_xlfn.ANCHORARRAY(Dados!$B$5),0,2),NA(),-1),NA()))</f>
        <v>#N/A</v>
      </c>
      <c r="D22" s="26" t="e" cm="1">
        <f t="array" aca="1" ref="D22" ca="1">IF(OR($B22="",Premissas!$C$11=""),"",IFERROR(_xlfn.XLOOKUP($B22,INDEX(_xlfn.ANCHORARRAY(Dados!$E$5),0,1),INDEX(_xlfn.ANCHORARRAY(Dados!$E$5),0,2),NA(),-1),NA()))</f>
        <v>#N/A</v>
      </c>
      <c r="E22" s="26" t="e" cm="1">
        <f t="array" aca="1" ref="E22" ca="1">IF(OR($B22="",Premissas!$C$12=""),"",IFERROR(_xlfn.XLOOKUP($B22,INDEX(_xlfn.ANCHORARRAY(Dados!$H$5),0,1),INDEX(_xlfn.ANCHORARRAY(Dados!$H$5),0,2),NA(),-1),NA()))</f>
        <v>#N/A</v>
      </c>
      <c r="F22" s="26" t="e" cm="1">
        <f t="array" aca="1" ref="F22" ca="1">IF(OR($B22="",Premissas!$C$13=""),"",IFERROR(_xlfn.XLOOKUP($B22,INDEX(_xlfn.ANCHORARRAY(Dados!$K$5),0,1),INDEX(_xlfn.ANCHORARRAY(Dados!$K$5),0,2),NA(),-1),NA()))</f>
        <v>#N/A</v>
      </c>
      <c r="G22" s="26" t="e" cm="1">
        <f t="array" aca="1" ref="G22" ca="1">IF(OR($B22="",Premissas!$C$14=""),"",IFERROR(_xlfn.XLOOKUP($B22,INDEX(_xlfn.ANCHORARRAY(Dados!$N$5),0,1),INDEX(_xlfn.ANCHORARRAY(Dados!$N$5),0,2),NA(),-1),NA()))</f>
        <v>#N/A</v>
      </c>
      <c r="H22" s="26" t="e" cm="1">
        <f t="array" aca="1" ref="H22" ca="1">IF(OR($B22="",Premissas!$C$15=""),"",IFERROR(_xlfn.XLOOKUP($B22,INDEX(_xlfn.ANCHORARRAY(Dados!$Q$5),0,1),INDEX(_xlfn.ANCHORARRAY(Dados!$Q$5),0,2),NA(),-1),NA()))</f>
        <v>#N/A</v>
      </c>
      <c r="I22" s="27" t="e" cm="1">
        <f t="array" aca="1" ref="I22" ca="1">IF($B22="","",IFERROR(_xlfn.XLOOKUP($B22,INDEX(_xlfn.ANCHORARRAY(Dados!$T$5),0,1),_xlfn.ANCHORARRAY(Dados!$V$5),NA(),-1),NA()))</f>
        <v>#N/A</v>
      </c>
    </row>
    <row r="23" spans="2:9" x14ac:dyDescent="0.25">
      <c r="B23" s="24">
        <f ca="1"/>
        <v>44742</v>
      </c>
      <c r="C23" s="26" t="e" cm="1">
        <f t="array" aca="1" ref="C23" ca="1">IF(OR($B23="",Premissas!$C$10=""),"",IFERROR(_xlfn.XLOOKUP($B23,INDEX(_xlfn.ANCHORARRAY(Dados!$B$5),0,1),INDEX(_xlfn.ANCHORARRAY(Dados!$B$5),0,2),NA(),-1),NA()))</f>
        <v>#N/A</v>
      </c>
      <c r="D23" s="26" t="e" cm="1">
        <f t="array" aca="1" ref="D23" ca="1">IF(OR($B23="",Premissas!$C$11=""),"",IFERROR(_xlfn.XLOOKUP($B23,INDEX(_xlfn.ANCHORARRAY(Dados!$E$5),0,1),INDEX(_xlfn.ANCHORARRAY(Dados!$E$5),0,2),NA(),-1),NA()))</f>
        <v>#N/A</v>
      </c>
      <c r="E23" s="26" t="e" cm="1">
        <f t="array" aca="1" ref="E23" ca="1">IF(OR($B23="",Premissas!$C$12=""),"",IFERROR(_xlfn.XLOOKUP($B23,INDEX(_xlfn.ANCHORARRAY(Dados!$H$5),0,1),INDEX(_xlfn.ANCHORARRAY(Dados!$H$5),0,2),NA(),-1),NA()))</f>
        <v>#N/A</v>
      </c>
      <c r="F23" s="26" t="e" cm="1">
        <f t="array" aca="1" ref="F23" ca="1">IF(OR($B23="",Premissas!$C$13=""),"",IFERROR(_xlfn.XLOOKUP($B23,INDEX(_xlfn.ANCHORARRAY(Dados!$K$5),0,1),INDEX(_xlfn.ANCHORARRAY(Dados!$K$5),0,2),NA(),-1),NA()))</f>
        <v>#N/A</v>
      </c>
      <c r="G23" s="26" t="e" cm="1">
        <f t="array" aca="1" ref="G23" ca="1">IF(OR($B23="",Premissas!$C$14=""),"",IFERROR(_xlfn.XLOOKUP($B23,INDEX(_xlfn.ANCHORARRAY(Dados!$N$5),0,1),INDEX(_xlfn.ANCHORARRAY(Dados!$N$5),0,2),NA(),-1),NA()))</f>
        <v>#N/A</v>
      </c>
      <c r="H23" s="26" t="e" cm="1">
        <f t="array" aca="1" ref="H23" ca="1">IF(OR($B23="",Premissas!$C$15=""),"",IFERROR(_xlfn.XLOOKUP($B23,INDEX(_xlfn.ANCHORARRAY(Dados!$Q$5),0,1),INDEX(_xlfn.ANCHORARRAY(Dados!$Q$5),0,2),NA(),-1),NA()))</f>
        <v>#N/A</v>
      </c>
      <c r="I23" s="27" t="e" cm="1">
        <f t="array" aca="1" ref="I23" ca="1">IF($B23="","",IFERROR(_xlfn.XLOOKUP($B23,INDEX(_xlfn.ANCHORARRAY(Dados!$T$5),0,1),_xlfn.ANCHORARRAY(Dados!$V$5),NA(),-1),NA()))</f>
        <v>#N/A</v>
      </c>
    </row>
    <row r="24" spans="2:9" x14ac:dyDescent="0.25">
      <c r="B24" s="24">
        <f ca="1"/>
        <v>44773</v>
      </c>
      <c r="C24" s="26" t="e" cm="1">
        <f t="array" aca="1" ref="C24" ca="1">IF(OR($B24="",Premissas!$C$10=""),"",IFERROR(_xlfn.XLOOKUP($B24,INDEX(_xlfn.ANCHORARRAY(Dados!$B$5),0,1),INDEX(_xlfn.ANCHORARRAY(Dados!$B$5),0,2),NA(),-1),NA()))</f>
        <v>#N/A</v>
      </c>
      <c r="D24" s="26" t="e" cm="1">
        <f t="array" aca="1" ref="D24" ca="1">IF(OR($B24="",Premissas!$C$11=""),"",IFERROR(_xlfn.XLOOKUP($B24,INDEX(_xlfn.ANCHORARRAY(Dados!$E$5),0,1),INDEX(_xlfn.ANCHORARRAY(Dados!$E$5),0,2),NA(),-1),NA()))</f>
        <v>#N/A</v>
      </c>
      <c r="E24" s="26" t="e" cm="1">
        <f t="array" aca="1" ref="E24" ca="1">IF(OR($B24="",Premissas!$C$12=""),"",IFERROR(_xlfn.XLOOKUP($B24,INDEX(_xlfn.ANCHORARRAY(Dados!$H$5),0,1),INDEX(_xlfn.ANCHORARRAY(Dados!$H$5),0,2),NA(),-1),NA()))</f>
        <v>#N/A</v>
      </c>
      <c r="F24" s="26" t="e" cm="1">
        <f t="array" aca="1" ref="F24" ca="1">IF(OR($B24="",Premissas!$C$13=""),"",IFERROR(_xlfn.XLOOKUP($B24,INDEX(_xlfn.ANCHORARRAY(Dados!$K$5),0,1),INDEX(_xlfn.ANCHORARRAY(Dados!$K$5),0,2),NA(),-1),NA()))</f>
        <v>#N/A</v>
      </c>
      <c r="G24" s="26" t="e" cm="1">
        <f t="array" aca="1" ref="G24" ca="1">IF(OR($B24="",Premissas!$C$14=""),"",IFERROR(_xlfn.XLOOKUP($B24,INDEX(_xlfn.ANCHORARRAY(Dados!$N$5),0,1),INDEX(_xlfn.ANCHORARRAY(Dados!$N$5),0,2),NA(),-1),NA()))</f>
        <v>#N/A</v>
      </c>
      <c r="H24" s="26" t="e" cm="1">
        <f t="array" aca="1" ref="H24" ca="1">IF(OR($B24="",Premissas!$C$15=""),"",IFERROR(_xlfn.XLOOKUP($B24,INDEX(_xlfn.ANCHORARRAY(Dados!$Q$5),0,1),INDEX(_xlfn.ANCHORARRAY(Dados!$Q$5),0,2),NA(),-1),NA()))</f>
        <v>#N/A</v>
      </c>
      <c r="I24" s="27" t="e" cm="1">
        <f t="array" aca="1" ref="I24" ca="1">IF($B24="","",IFERROR(_xlfn.XLOOKUP($B24,INDEX(_xlfn.ANCHORARRAY(Dados!$T$5),0,1),_xlfn.ANCHORARRAY(Dados!$V$5),NA(),-1),NA()))</f>
        <v>#N/A</v>
      </c>
    </row>
    <row r="25" spans="2:9" x14ac:dyDescent="0.25">
      <c r="B25" s="24">
        <f ca="1"/>
        <v>44804</v>
      </c>
      <c r="C25" s="26" t="e" cm="1">
        <f t="array" aca="1" ref="C25" ca="1">IF(OR($B25="",Premissas!$C$10=""),"",IFERROR(_xlfn.XLOOKUP($B25,INDEX(_xlfn.ANCHORARRAY(Dados!$B$5),0,1),INDEX(_xlfn.ANCHORARRAY(Dados!$B$5),0,2),NA(),-1),NA()))</f>
        <v>#N/A</v>
      </c>
      <c r="D25" s="26" t="e" cm="1">
        <f t="array" aca="1" ref="D25" ca="1">IF(OR($B25="",Premissas!$C$11=""),"",IFERROR(_xlfn.XLOOKUP($B25,INDEX(_xlfn.ANCHORARRAY(Dados!$E$5),0,1),INDEX(_xlfn.ANCHORARRAY(Dados!$E$5),0,2),NA(),-1),NA()))</f>
        <v>#N/A</v>
      </c>
      <c r="E25" s="26" t="e" cm="1">
        <f t="array" aca="1" ref="E25" ca="1">IF(OR($B25="",Premissas!$C$12=""),"",IFERROR(_xlfn.XLOOKUP($B25,INDEX(_xlfn.ANCHORARRAY(Dados!$H$5),0,1),INDEX(_xlfn.ANCHORARRAY(Dados!$H$5),0,2),NA(),-1),NA()))</f>
        <v>#N/A</v>
      </c>
      <c r="F25" s="26" t="e" cm="1">
        <f t="array" aca="1" ref="F25" ca="1">IF(OR($B25="",Premissas!$C$13=""),"",IFERROR(_xlfn.XLOOKUP($B25,INDEX(_xlfn.ANCHORARRAY(Dados!$K$5),0,1),INDEX(_xlfn.ANCHORARRAY(Dados!$K$5),0,2),NA(),-1),NA()))</f>
        <v>#N/A</v>
      </c>
      <c r="G25" s="26" t="e" cm="1">
        <f t="array" aca="1" ref="G25" ca="1">IF(OR($B25="",Premissas!$C$14=""),"",IFERROR(_xlfn.XLOOKUP($B25,INDEX(_xlfn.ANCHORARRAY(Dados!$N$5),0,1),INDEX(_xlfn.ANCHORARRAY(Dados!$N$5),0,2),NA(),-1),NA()))</f>
        <v>#N/A</v>
      </c>
      <c r="H25" s="26" t="e" cm="1">
        <f t="array" aca="1" ref="H25" ca="1">IF(OR($B25="",Premissas!$C$15=""),"",IFERROR(_xlfn.XLOOKUP($B25,INDEX(_xlfn.ANCHORARRAY(Dados!$Q$5),0,1),INDEX(_xlfn.ANCHORARRAY(Dados!$Q$5),0,2),NA(),-1),NA()))</f>
        <v>#N/A</v>
      </c>
      <c r="I25" s="27" t="e" cm="1">
        <f t="array" aca="1" ref="I25" ca="1">IF($B25="","",IFERROR(_xlfn.XLOOKUP($B25,INDEX(_xlfn.ANCHORARRAY(Dados!$T$5),0,1),_xlfn.ANCHORARRAY(Dados!$V$5),NA(),-1),NA()))</f>
        <v>#N/A</v>
      </c>
    </row>
    <row r="26" spans="2:9" x14ac:dyDescent="0.25">
      <c r="B26" s="24">
        <f ca="1"/>
        <v>44834</v>
      </c>
      <c r="C26" s="26" t="e" cm="1">
        <f t="array" aca="1" ref="C26" ca="1">IF(OR($B26="",Premissas!$C$10=""),"",IFERROR(_xlfn.XLOOKUP($B26,INDEX(_xlfn.ANCHORARRAY(Dados!$B$5),0,1),INDEX(_xlfn.ANCHORARRAY(Dados!$B$5),0,2),NA(),-1),NA()))</f>
        <v>#N/A</v>
      </c>
      <c r="D26" s="26" t="e" cm="1">
        <f t="array" aca="1" ref="D26" ca="1">IF(OR($B26="",Premissas!$C$11=""),"",IFERROR(_xlfn.XLOOKUP($B26,INDEX(_xlfn.ANCHORARRAY(Dados!$E$5),0,1),INDEX(_xlfn.ANCHORARRAY(Dados!$E$5),0,2),NA(),-1),NA()))</f>
        <v>#N/A</v>
      </c>
      <c r="E26" s="26" t="e" cm="1">
        <f t="array" aca="1" ref="E26" ca="1">IF(OR($B26="",Premissas!$C$12=""),"",IFERROR(_xlfn.XLOOKUP($B26,INDEX(_xlfn.ANCHORARRAY(Dados!$H$5),0,1),INDEX(_xlfn.ANCHORARRAY(Dados!$H$5),0,2),NA(),-1),NA()))</f>
        <v>#N/A</v>
      </c>
      <c r="F26" s="26" t="e" cm="1">
        <f t="array" aca="1" ref="F26" ca="1">IF(OR($B26="",Premissas!$C$13=""),"",IFERROR(_xlfn.XLOOKUP($B26,INDEX(_xlfn.ANCHORARRAY(Dados!$K$5),0,1),INDEX(_xlfn.ANCHORARRAY(Dados!$K$5),0,2),NA(),-1),NA()))</f>
        <v>#N/A</v>
      </c>
      <c r="G26" s="26" t="e" cm="1">
        <f t="array" aca="1" ref="G26" ca="1">IF(OR($B26="",Premissas!$C$14=""),"",IFERROR(_xlfn.XLOOKUP($B26,INDEX(_xlfn.ANCHORARRAY(Dados!$N$5),0,1),INDEX(_xlfn.ANCHORARRAY(Dados!$N$5),0,2),NA(),-1),NA()))</f>
        <v>#N/A</v>
      </c>
      <c r="H26" s="26" t="e" cm="1">
        <f t="array" aca="1" ref="H26" ca="1">IF(OR($B26="",Premissas!$C$15=""),"",IFERROR(_xlfn.XLOOKUP($B26,INDEX(_xlfn.ANCHORARRAY(Dados!$Q$5),0,1),INDEX(_xlfn.ANCHORARRAY(Dados!$Q$5),0,2),NA(),-1),NA()))</f>
        <v>#N/A</v>
      </c>
      <c r="I26" s="27" t="e" cm="1">
        <f t="array" aca="1" ref="I26" ca="1">IF($B26="","",IFERROR(_xlfn.XLOOKUP($B26,INDEX(_xlfn.ANCHORARRAY(Dados!$T$5),0,1),_xlfn.ANCHORARRAY(Dados!$V$5),NA(),-1),NA()))</f>
        <v>#N/A</v>
      </c>
    </row>
    <row r="27" spans="2:9" x14ac:dyDescent="0.25">
      <c r="B27" s="24">
        <f ca="1"/>
        <v>44865</v>
      </c>
      <c r="C27" s="26" t="e" cm="1">
        <f t="array" aca="1" ref="C27" ca="1">IF(OR($B27="",Premissas!$C$10=""),"",IFERROR(_xlfn.XLOOKUP($B27,INDEX(_xlfn.ANCHORARRAY(Dados!$B$5),0,1),INDEX(_xlfn.ANCHORARRAY(Dados!$B$5),0,2),NA(),-1),NA()))</f>
        <v>#N/A</v>
      </c>
      <c r="D27" s="26" t="e" cm="1">
        <f t="array" aca="1" ref="D27" ca="1">IF(OR($B27="",Premissas!$C$11=""),"",IFERROR(_xlfn.XLOOKUP($B27,INDEX(_xlfn.ANCHORARRAY(Dados!$E$5),0,1),INDEX(_xlfn.ANCHORARRAY(Dados!$E$5),0,2),NA(),-1),NA()))</f>
        <v>#N/A</v>
      </c>
      <c r="E27" s="26" t="e" cm="1">
        <f t="array" aca="1" ref="E27" ca="1">IF(OR($B27="",Premissas!$C$12=""),"",IFERROR(_xlfn.XLOOKUP($B27,INDEX(_xlfn.ANCHORARRAY(Dados!$H$5),0,1),INDEX(_xlfn.ANCHORARRAY(Dados!$H$5),0,2),NA(),-1),NA()))</f>
        <v>#N/A</v>
      </c>
      <c r="F27" s="26" t="e" cm="1">
        <f t="array" aca="1" ref="F27" ca="1">IF(OR($B27="",Premissas!$C$13=""),"",IFERROR(_xlfn.XLOOKUP($B27,INDEX(_xlfn.ANCHORARRAY(Dados!$K$5),0,1),INDEX(_xlfn.ANCHORARRAY(Dados!$K$5),0,2),NA(),-1),NA()))</f>
        <v>#N/A</v>
      </c>
      <c r="G27" s="26" t="e" cm="1">
        <f t="array" aca="1" ref="G27" ca="1">IF(OR($B27="",Premissas!$C$14=""),"",IFERROR(_xlfn.XLOOKUP($B27,INDEX(_xlfn.ANCHORARRAY(Dados!$N$5),0,1),INDEX(_xlfn.ANCHORARRAY(Dados!$N$5),0,2),NA(),-1),NA()))</f>
        <v>#N/A</v>
      </c>
      <c r="H27" s="26" t="e" cm="1">
        <f t="array" aca="1" ref="H27" ca="1">IF(OR($B27="",Premissas!$C$15=""),"",IFERROR(_xlfn.XLOOKUP($B27,INDEX(_xlfn.ANCHORARRAY(Dados!$Q$5),0,1),INDEX(_xlfn.ANCHORARRAY(Dados!$Q$5),0,2),NA(),-1),NA()))</f>
        <v>#N/A</v>
      </c>
      <c r="I27" s="27" t="e" cm="1">
        <f t="array" aca="1" ref="I27" ca="1">IF($B27="","",IFERROR(_xlfn.XLOOKUP($B27,INDEX(_xlfn.ANCHORARRAY(Dados!$T$5),0,1),_xlfn.ANCHORARRAY(Dados!$V$5),NA(),-1),NA()))</f>
        <v>#N/A</v>
      </c>
    </row>
    <row r="28" spans="2:9" x14ac:dyDescent="0.25">
      <c r="B28" s="24">
        <f ca="1"/>
        <v>44895</v>
      </c>
      <c r="C28" s="26" t="e" cm="1">
        <f t="array" aca="1" ref="C28" ca="1">IF(OR($B28="",Premissas!$C$10=""),"",IFERROR(_xlfn.XLOOKUP($B28,INDEX(_xlfn.ANCHORARRAY(Dados!$B$5),0,1),INDEX(_xlfn.ANCHORARRAY(Dados!$B$5),0,2),NA(),-1),NA()))</f>
        <v>#N/A</v>
      </c>
      <c r="D28" s="26" t="e" cm="1">
        <f t="array" aca="1" ref="D28" ca="1">IF(OR($B28="",Premissas!$C$11=""),"",IFERROR(_xlfn.XLOOKUP($B28,INDEX(_xlfn.ANCHORARRAY(Dados!$E$5),0,1),INDEX(_xlfn.ANCHORARRAY(Dados!$E$5),0,2),NA(),-1),NA()))</f>
        <v>#N/A</v>
      </c>
      <c r="E28" s="26" t="e" cm="1">
        <f t="array" aca="1" ref="E28" ca="1">IF(OR($B28="",Premissas!$C$12=""),"",IFERROR(_xlfn.XLOOKUP($B28,INDEX(_xlfn.ANCHORARRAY(Dados!$H$5),0,1),INDEX(_xlfn.ANCHORARRAY(Dados!$H$5),0,2),NA(),-1),NA()))</f>
        <v>#N/A</v>
      </c>
      <c r="F28" s="26" t="e" cm="1">
        <f t="array" aca="1" ref="F28" ca="1">IF(OR($B28="",Premissas!$C$13=""),"",IFERROR(_xlfn.XLOOKUP($B28,INDEX(_xlfn.ANCHORARRAY(Dados!$K$5),0,1),INDEX(_xlfn.ANCHORARRAY(Dados!$K$5),0,2),NA(),-1),NA()))</f>
        <v>#N/A</v>
      </c>
      <c r="G28" s="26" t="e" cm="1">
        <f t="array" aca="1" ref="G28" ca="1">IF(OR($B28="",Premissas!$C$14=""),"",IFERROR(_xlfn.XLOOKUP($B28,INDEX(_xlfn.ANCHORARRAY(Dados!$N$5),0,1),INDEX(_xlfn.ANCHORARRAY(Dados!$N$5),0,2),NA(),-1),NA()))</f>
        <v>#N/A</v>
      </c>
      <c r="H28" s="26" t="e" cm="1">
        <f t="array" aca="1" ref="H28" ca="1">IF(OR($B28="",Premissas!$C$15=""),"",IFERROR(_xlfn.XLOOKUP($B28,INDEX(_xlfn.ANCHORARRAY(Dados!$Q$5),0,1),INDEX(_xlfn.ANCHORARRAY(Dados!$Q$5),0,2),NA(),-1),NA()))</f>
        <v>#N/A</v>
      </c>
      <c r="I28" s="27" t="e" cm="1">
        <f t="array" aca="1" ref="I28" ca="1">IF($B28="","",IFERROR(_xlfn.XLOOKUP($B28,INDEX(_xlfn.ANCHORARRAY(Dados!$T$5),0,1),_xlfn.ANCHORARRAY(Dados!$V$5),NA(),-1),NA()))</f>
        <v>#N/A</v>
      </c>
    </row>
    <row r="29" spans="2:9" x14ac:dyDescent="0.25">
      <c r="B29" s="24">
        <f ca="1"/>
        <v>44926</v>
      </c>
      <c r="C29" s="26" t="e" cm="1">
        <f t="array" aca="1" ref="C29" ca="1">IF(OR($B29="",Premissas!$C$10=""),"",IFERROR(_xlfn.XLOOKUP($B29,INDEX(_xlfn.ANCHORARRAY(Dados!$B$5),0,1),INDEX(_xlfn.ANCHORARRAY(Dados!$B$5),0,2),NA(),-1),NA()))</f>
        <v>#N/A</v>
      </c>
      <c r="D29" s="26" t="e" cm="1">
        <f t="array" aca="1" ref="D29" ca="1">IF(OR($B29="",Premissas!$C$11=""),"",IFERROR(_xlfn.XLOOKUP($B29,INDEX(_xlfn.ANCHORARRAY(Dados!$E$5),0,1),INDEX(_xlfn.ANCHORARRAY(Dados!$E$5),0,2),NA(),-1),NA()))</f>
        <v>#N/A</v>
      </c>
      <c r="E29" s="26" t="e" cm="1">
        <f t="array" aca="1" ref="E29" ca="1">IF(OR($B29="",Premissas!$C$12=""),"",IFERROR(_xlfn.XLOOKUP($B29,INDEX(_xlfn.ANCHORARRAY(Dados!$H$5),0,1),INDEX(_xlfn.ANCHORARRAY(Dados!$H$5),0,2),NA(),-1),NA()))</f>
        <v>#N/A</v>
      </c>
      <c r="F29" s="26" t="e" cm="1">
        <f t="array" aca="1" ref="F29" ca="1">IF(OR($B29="",Premissas!$C$13=""),"",IFERROR(_xlfn.XLOOKUP($B29,INDEX(_xlfn.ANCHORARRAY(Dados!$K$5),0,1),INDEX(_xlfn.ANCHORARRAY(Dados!$K$5),0,2),NA(),-1),NA()))</f>
        <v>#N/A</v>
      </c>
      <c r="G29" s="26" t="e" cm="1">
        <f t="array" aca="1" ref="G29" ca="1">IF(OR($B29="",Premissas!$C$14=""),"",IFERROR(_xlfn.XLOOKUP($B29,INDEX(_xlfn.ANCHORARRAY(Dados!$N$5),0,1),INDEX(_xlfn.ANCHORARRAY(Dados!$N$5),0,2),NA(),-1),NA()))</f>
        <v>#N/A</v>
      </c>
      <c r="H29" s="26" t="e" cm="1">
        <f t="array" aca="1" ref="H29" ca="1">IF(OR($B29="",Premissas!$C$15=""),"",IFERROR(_xlfn.XLOOKUP($B29,INDEX(_xlfn.ANCHORARRAY(Dados!$Q$5),0,1),INDEX(_xlfn.ANCHORARRAY(Dados!$Q$5),0,2),NA(),-1),NA()))</f>
        <v>#N/A</v>
      </c>
      <c r="I29" s="27" t="e" cm="1">
        <f t="array" aca="1" ref="I29" ca="1">IF($B29="","",IFERROR(_xlfn.XLOOKUP($B29,INDEX(_xlfn.ANCHORARRAY(Dados!$T$5),0,1),_xlfn.ANCHORARRAY(Dados!$V$5),NA(),-1),NA()))</f>
        <v>#N/A</v>
      </c>
    </row>
    <row r="30" spans="2:9" x14ac:dyDescent="0.25">
      <c r="B30" s="24">
        <f ca="1"/>
        <v>44957</v>
      </c>
      <c r="C30" s="26" t="e" cm="1">
        <f t="array" aca="1" ref="C30" ca="1">IF(OR($B30="",Premissas!$C$10=""),"",IFERROR(_xlfn.XLOOKUP($B30,INDEX(_xlfn.ANCHORARRAY(Dados!$B$5),0,1),INDEX(_xlfn.ANCHORARRAY(Dados!$B$5),0,2),NA(),-1),NA()))</f>
        <v>#N/A</v>
      </c>
      <c r="D30" s="26" t="e" cm="1">
        <f t="array" aca="1" ref="D30" ca="1">IF(OR($B30="",Premissas!$C$11=""),"",IFERROR(_xlfn.XLOOKUP($B30,INDEX(_xlfn.ANCHORARRAY(Dados!$E$5),0,1),INDEX(_xlfn.ANCHORARRAY(Dados!$E$5),0,2),NA(),-1),NA()))</f>
        <v>#N/A</v>
      </c>
      <c r="E30" s="26" t="e" cm="1">
        <f t="array" aca="1" ref="E30" ca="1">IF(OR($B30="",Premissas!$C$12=""),"",IFERROR(_xlfn.XLOOKUP($B30,INDEX(_xlfn.ANCHORARRAY(Dados!$H$5),0,1),INDEX(_xlfn.ANCHORARRAY(Dados!$H$5),0,2),NA(),-1),NA()))</f>
        <v>#N/A</v>
      </c>
      <c r="F30" s="26" t="e" cm="1">
        <f t="array" aca="1" ref="F30" ca="1">IF(OR($B30="",Premissas!$C$13=""),"",IFERROR(_xlfn.XLOOKUP($B30,INDEX(_xlfn.ANCHORARRAY(Dados!$K$5),0,1),INDEX(_xlfn.ANCHORARRAY(Dados!$K$5),0,2),NA(),-1),NA()))</f>
        <v>#N/A</v>
      </c>
      <c r="G30" s="26" t="e" cm="1">
        <f t="array" aca="1" ref="G30" ca="1">IF(OR($B30="",Premissas!$C$14=""),"",IFERROR(_xlfn.XLOOKUP($B30,INDEX(_xlfn.ANCHORARRAY(Dados!$N$5),0,1),INDEX(_xlfn.ANCHORARRAY(Dados!$N$5),0,2),NA(),-1),NA()))</f>
        <v>#N/A</v>
      </c>
      <c r="H30" s="26" t="e" cm="1">
        <f t="array" aca="1" ref="H30" ca="1">IF(OR($B30="",Premissas!$C$15=""),"",IFERROR(_xlfn.XLOOKUP($B30,INDEX(_xlfn.ANCHORARRAY(Dados!$Q$5),0,1),INDEX(_xlfn.ANCHORARRAY(Dados!$Q$5),0,2),NA(),-1),NA()))</f>
        <v>#N/A</v>
      </c>
      <c r="I30" s="27" t="e" cm="1">
        <f t="array" aca="1" ref="I30" ca="1">IF($B30="","",IFERROR(_xlfn.XLOOKUP($B30,INDEX(_xlfn.ANCHORARRAY(Dados!$T$5),0,1),_xlfn.ANCHORARRAY(Dados!$V$5),NA(),-1),NA()))</f>
        <v>#N/A</v>
      </c>
    </row>
    <row r="31" spans="2:9" x14ac:dyDescent="0.25">
      <c r="B31" s="24">
        <f ca="1"/>
        <v>44985</v>
      </c>
      <c r="C31" s="26" t="e" cm="1">
        <f t="array" aca="1" ref="C31" ca="1">IF(OR($B31="",Premissas!$C$10=""),"",IFERROR(_xlfn.XLOOKUP($B31,INDEX(_xlfn.ANCHORARRAY(Dados!$B$5),0,1),INDEX(_xlfn.ANCHORARRAY(Dados!$B$5),0,2),NA(),-1),NA()))</f>
        <v>#N/A</v>
      </c>
      <c r="D31" s="26" t="e" cm="1">
        <f t="array" aca="1" ref="D31" ca="1">IF(OR($B31="",Premissas!$C$11=""),"",IFERROR(_xlfn.XLOOKUP($B31,INDEX(_xlfn.ANCHORARRAY(Dados!$E$5),0,1),INDEX(_xlfn.ANCHORARRAY(Dados!$E$5),0,2),NA(),-1),NA()))</f>
        <v>#N/A</v>
      </c>
      <c r="E31" s="26" t="e" cm="1">
        <f t="array" aca="1" ref="E31" ca="1">IF(OR($B31="",Premissas!$C$12=""),"",IFERROR(_xlfn.XLOOKUP($B31,INDEX(_xlfn.ANCHORARRAY(Dados!$H$5),0,1),INDEX(_xlfn.ANCHORARRAY(Dados!$H$5),0,2),NA(),-1),NA()))</f>
        <v>#N/A</v>
      </c>
      <c r="F31" s="26" t="e" cm="1">
        <f t="array" aca="1" ref="F31" ca="1">IF(OR($B31="",Premissas!$C$13=""),"",IFERROR(_xlfn.XLOOKUP($B31,INDEX(_xlfn.ANCHORARRAY(Dados!$K$5),0,1),INDEX(_xlfn.ANCHORARRAY(Dados!$K$5),0,2),NA(),-1),NA()))</f>
        <v>#N/A</v>
      </c>
      <c r="G31" s="26" t="e" cm="1">
        <f t="array" aca="1" ref="G31" ca="1">IF(OR($B31="",Premissas!$C$14=""),"",IFERROR(_xlfn.XLOOKUP($B31,INDEX(_xlfn.ANCHORARRAY(Dados!$N$5),0,1),INDEX(_xlfn.ANCHORARRAY(Dados!$N$5),0,2),NA(),-1),NA()))</f>
        <v>#N/A</v>
      </c>
      <c r="H31" s="26" t="e" cm="1">
        <f t="array" aca="1" ref="H31" ca="1">IF(OR($B31="",Premissas!$C$15=""),"",IFERROR(_xlfn.XLOOKUP($B31,INDEX(_xlfn.ANCHORARRAY(Dados!$Q$5),0,1),INDEX(_xlfn.ANCHORARRAY(Dados!$Q$5),0,2),NA(),-1),NA()))</f>
        <v>#N/A</v>
      </c>
      <c r="I31" s="27" t="e" cm="1">
        <f t="array" aca="1" ref="I31" ca="1">IF($B31="","",IFERROR(_xlfn.XLOOKUP($B31,INDEX(_xlfn.ANCHORARRAY(Dados!$T$5),0,1),_xlfn.ANCHORARRAY(Dados!$V$5),NA(),-1),NA()))</f>
        <v>#N/A</v>
      </c>
    </row>
    <row r="32" spans="2:9" x14ac:dyDescent="0.25">
      <c r="B32" s="24">
        <f ca="1"/>
        <v>45016</v>
      </c>
      <c r="C32" s="26" t="e" cm="1">
        <f t="array" aca="1" ref="C32" ca="1">IF(OR($B32="",Premissas!$C$10=""),"",IFERROR(_xlfn.XLOOKUP($B32,INDEX(_xlfn.ANCHORARRAY(Dados!$B$5),0,1),INDEX(_xlfn.ANCHORARRAY(Dados!$B$5),0,2),NA(),-1),NA()))</f>
        <v>#N/A</v>
      </c>
      <c r="D32" s="26" t="e" cm="1">
        <f t="array" aca="1" ref="D32" ca="1">IF(OR($B32="",Premissas!$C$11=""),"",IFERROR(_xlfn.XLOOKUP($B32,INDEX(_xlfn.ANCHORARRAY(Dados!$E$5),0,1),INDEX(_xlfn.ANCHORARRAY(Dados!$E$5),0,2),NA(),-1),NA()))</f>
        <v>#N/A</v>
      </c>
      <c r="E32" s="26" t="e" cm="1">
        <f t="array" aca="1" ref="E32" ca="1">IF(OR($B32="",Premissas!$C$12=""),"",IFERROR(_xlfn.XLOOKUP($B32,INDEX(_xlfn.ANCHORARRAY(Dados!$H$5),0,1),INDEX(_xlfn.ANCHORARRAY(Dados!$H$5),0,2),NA(),-1),NA()))</f>
        <v>#N/A</v>
      </c>
      <c r="F32" s="26" t="e" cm="1">
        <f t="array" aca="1" ref="F32" ca="1">IF(OR($B32="",Premissas!$C$13=""),"",IFERROR(_xlfn.XLOOKUP($B32,INDEX(_xlfn.ANCHORARRAY(Dados!$K$5),0,1),INDEX(_xlfn.ANCHORARRAY(Dados!$K$5),0,2),NA(),-1),NA()))</f>
        <v>#N/A</v>
      </c>
      <c r="G32" s="26" t="e" cm="1">
        <f t="array" aca="1" ref="G32" ca="1">IF(OR($B32="",Premissas!$C$14=""),"",IFERROR(_xlfn.XLOOKUP($B32,INDEX(_xlfn.ANCHORARRAY(Dados!$N$5),0,1),INDEX(_xlfn.ANCHORARRAY(Dados!$N$5),0,2),NA(),-1),NA()))</f>
        <v>#N/A</v>
      </c>
      <c r="H32" s="26" t="e" cm="1">
        <f t="array" aca="1" ref="H32" ca="1">IF(OR($B32="",Premissas!$C$15=""),"",IFERROR(_xlfn.XLOOKUP($B32,INDEX(_xlfn.ANCHORARRAY(Dados!$Q$5),0,1),INDEX(_xlfn.ANCHORARRAY(Dados!$Q$5),0,2),NA(),-1),NA()))</f>
        <v>#N/A</v>
      </c>
      <c r="I32" s="27" t="e" cm="1">
        <f t="array" aca="1" ref="I32" ca="1">IF($B32="","",IFERROR(_xlfn.XLOOKUP($B32,INDEX(_xlfn.ANCHORARRAY(Dados!$T$5),0,1),_xlfn.ANCHORARRAY(Dados!$V$5),NA(),-1),NA()))</f>
        <v>#N/A</v>
      </c>
    </row>
    <row r="33" spans="2:9" x14ac:dyDescent="0.25">
      <c r="B33" s="24">
        <f ca="1"/>
        <v>45046</v>
      </c>
      <c r="C33" s="26" t="e" cm="1">
        <f t="array" aca="1" ref="C33" ca="1">IF(OR($B33="",Premissas!$C$10=""),"",IFERROR(_xlfn.XLOOKUP($B33,INDEX(_xlfn.ANCHORARRAY(Dados!$B$5),0,1),INDEX(_xlfn.ANCHORARRAY(Dados!$B$5),0,2),NA(),-1),NA()))</f>
        <v>#N/A</v>
      </c>
      <c r="D33" s="26" t="e" cm="1">
        <f t="array" aca="1" ref="D33" ca="1">IF(OR($B33="",Premissas!$C$11=""),"",IFERROR(_xlfn.XLOOKUP($B33,INDEX(_xlfn.ANCHORARRAY(Dados!$E$5),0,1),INDEX(_xlfn.ANCHORARRAY(Dados!$E$5),0,2),NA(),-1),NA()))</f>
        <v>#N/A</v>
      </c>
      <c r="E33" s="26" t="e" cm="1">
        <f t="array" aca="1" ref="E33" ca="1">IF(OR($B33="",Premissas!$C$12=""),"",IFERROR(_xlfn.XLOOKUP($B33,INDEX(_xlfn.ANCHORARRAY(Dados!$H$5),0,1),INDEX(_xlfn.ANCHORARRAY(Dados!$H$5),0,2),NA(),-1),NA()))</f>
        <v>#N/A</v>
      </c>
      <c r="F33" s="26" t="e" cm="1">
        <f t="array" aca="1" ref="F33" ca="1">IF(OR($B33="",Premissas!$C$13=""),"",IFERROR(_xlfn.XLOOKUP($B33,INDEX(_xlfn.ANCHORARRAY(Dados!$K$5),0,1),INDEX(_xlfn.ANCHORARRAY(Dados!$K$5),0,2),NA(),-1),NA()))</f>
        <v>#N/A</v>
      </c>
      <c r="G33" s="26" t="e" cm="1">
        <f t="array" aca="1" ref="G33" ca="1">IF(OR($B33="",Premissas!$C$14=""),"",IFERROR(_xlfn.XLOOKUP($B33,INDEX(_xlfn.ANCHORARRAY(Dados!$N$5),0,1),INDEX(_xlfn.ANCHORARRAY(Dados!$N$5),0,2),NA(),-1),NA()))</f>
        <v>#N/A</v>
      </c>
      <c r="H33" s="26" t="e" cm="1">
        <f t="array" aca="1" ref="H33" ca="1">IF(OR($B33="",Premissas!$C$15=""),"",IFERROR(_xlfn.XLOOKUP($B33,INDEX(_xlfn.ANCHORARRAY(Dados!$Q$5),0,1),INDEX(_xlfn.ANCHORARRAY(Dados!$Q$5),0,2),NA(),-1),NA()))</f>
        <v>#N/A</v>
      </c>
      <c r="I33" s="27" t="e" cm="1">
        <f t="array" aca="1" ref="I33" ca="1">IF($B33="","",IFERROR(_xlfn.XLOOKUP($B33,INDEX(_xlfn.ANCHORARRAY(Dados!$T$5),0,1),_xlfn.ANCHORARRAY(Dados!$V$5),NA(),-1),NA()))</f>
        <v>#N/A</v>
      </c>
    </row>
    <row r="34" spans="2:9" x14ac:dyDescent="0.25">
      <c r="B34" s="24">
        <f ca="1"/>
        <v>45077</v>
      </c>
      <c r="C34" s="26" t="e" cm="1">
        <f t="array" aca="1" ref="C34" ca="1">IF(OR($B34="",Premissas!$C$10=""),"",IFERROR(_xlfn.XLOOKUP($B34,INDEX(_xlfn.ANCHORARRAY(Dados!$B$5),0,1),INDEX(_xlfn.ANCHORARRAY(Dados!$B$5),0,2),NA(),-1),NA()))</f>
        <v>#N/A</v>
      </c>
      <c r="D34" s="26" t="e" cm="1">
        <f t="array" aca="1" ref="D34" ca="1">IF(OR($B34="",Premissas!$C$11=""),"",IFERROR(_xlfn.XLOOKUP($B34,INDEX(_xlfn.ANCHORARRAY(Dados!$E$5),0,1),INDEX(_xlfn.ANCHORARRAY(Dados!$E$5),0,2),NA(),-1),NA()))</f>
        <v>#N/A</v>
      </c>
      <c r="E34" s="26" t="e" cm="1">
        <f t="array" aca="1" ref="E34" ca="1">IF(OR($B34="",Premissas!$C$12=""),"",IFERROR(_xlfn.XLOOKUP($B34,INDEX(_xlfn.ANCHORARRAY(Dados!$H$5),0,1),INDEX(_xlfn.ANCHORARRAY(Dados!$H$5),0,2),NA(),-1),NA()))</f>
        <v>#N/A</v>
      </c>
      <c r="F34" s="26" t="e" cm="1">
        <f t="array" aca="1" ref="F34" ca="1">IF(OR($B34="",Premissas!$C$13=""),"",IFERROR(_xlfn.XLOOKUP($B34,INDEX(_xlfn.ANCHORARRAY(Dados!$K$5),0,1),INDEX(_xlfn.ANCHORARRAY(Dados!$K$5),0,2),NA(),-1),NA()))</f>
        <v>#N/A</v>
      </c>
      <c r="G34" s="26" t="e" cm="1">
        <f t="array" aca="1" ref="G34" ca="1">IF(OR($B34="",Premissas!$C$14=""),"",IFERROR(_xlfn.XLOOKUP($B34,INDEX(_xlfn.ANCHORARRAY(Dados!$N$5),0,1),INDEX(_xlfn.ANCHORARRAY(Dados!$N$5),0,2),NA(),-1),NA()))</f>
        <v>#N/A</v>
      </c>
      <c r="H34" s="26" t="e" cm="1">
        <f t="array" aca="1" ref="H34" ca="1">IF(OR($B34="",Premissas!$C$15=""),"",IFERROR(_xlfn.XLOOKUP($B34,INDEX(_xlfn.ANCHORARRAY(Dados!$Q$5),0,1),INDEX(_xlfn.ANCHORARRAY(Dados!$Q$5),0,2),NA(),-1),NA()))</f>
        <v>#N/A</v>
      </c>
      <c r="I34" s="27" t="e" cm="1">
        <f t="array" aca="1" ref="I34" ca="1">IF($B34="","",IFERROR(_xlfn.XLOOKUP($B34,INDEX(_xlfn.ANCHORARRAY(Dados!$T$5),0,1),_xlfn.ANCHORARRAY(Dados!$V$5),NA(),-1),NA()))</f>
        <v>#N/A</v>
      </c>
    </row>
    <row r="35" spans="2:9" x14ac:dyDescent="0.25">
      <c r="B35" s="24">
        <f ca="1"/>
        <v>45107</v>
      </c>
      <c r="C35" s="26" t="e" cm="1">
        <f t="array" aca="1" ref="C35" ca="1">IF(OR($B35="",Premissas!$C$10=""),"",IFERROR(_xlfn.XLOOKUP($B35,INDEX(_xlfn.ANCHORARRAY(Dados!$B$5),0,1),INDEX(_xlfn.ANCHORARRAY(Dados!$B$5),0,2),NA(),-1),NA()))</f>
        <v>#N/A</v>
      </c>
      <c r="D35" s="26" t="e" cm="1">
        <f t="array" aca="1" ref="D35" ca="1">IF(OR($B35="",Premissas!$C$11=""),"",IFERROR(_xlfn.XLOOKUP($B35,INDEX(_xlfn.ANCHORARRAY(Dados!$E$5),0,1),INDEX(_xlfn.ANCHORARRAY(Dados!$E$5),0,2),NA(),-1),NA()))</f>
        <v>#N/A</v>
      </c>
      <c r="E35" s="26" t="e" cm="1">
        <f t="array" aca="1" ref="E35" ca="1">IF(OR($B35="",Premissas!$C$12=""),"",IFERROR(_xlfn.XLOOKUP($B35,INDEX(_xlfn.ANCHORARRAY(Dados!$H$5),0,1),INDEX(_xlfn.ANCHORARRAY(Dados!$H$5),0,2),NA(),-1),NA()))</f>
        <v>#N/A</v>
      </c>
      <c r="F35" s="26" t="e" cm="1">
        <f t="array" aca="1" ref="F35" ca="1">IF(OR($B35="",Premissas!$C$13=""),"",IFERROR(_xlfn.XLOOKUP($B35,INDEX(_xlfn.ANCHORARRAY(Dados!$K$5),0,1),INDEX(_xlfn.ANCHORARRAY(Dados!$K$5),0,2),NA(),-1),NA()))</f>
        <v>#N/A</v>
      </c>
      <c r="G35" s="26" t="e" cm="1">
        <f t="array" aca="1" ref="G35" ca="1">IF(OR($B35="",Premissas!$C$14=""),"",IFERROR(_xlfn.XLOOKUP($B35,INDEX(_xlfn.ANCHORARRAY(Dados!$N$5),0,1),INDEX(_xlfn.ANCHORARRAY(Dados!$N$5),0,2),NA(),-1),NA()))</f>
        <v>#N/A</v>
      </c>
      <c r="H35" s="26" t="e" cm="1">
        <f t="array" aca="1" ref="H35" ca="1">IF(OR($B35="",Premissas!$C$15=""),"",IFERROR(_xlfn.XLOOKUP($B35,INDEX(_xlfn.ANCHORARRAY(Dados!$Q$5),0,1),INDEX(_xlfn.ANCHORARRAY(Dados!$Q$5),0,2),NA(),-1),NA()))</f>
        <v>#N/A</v>
      </c>
      <c r="I35" s="27" t="e" cm="1">
        <f t="array" aca="1" ref="I35" ca="1">IF($B35="","",IFERROR(_xlfn.XLOOKUP($B35,INDEX(_xlfn.ANCHORARRAY(Dados!$T$5),0,1),_xlfn.ANCHORARRAY(Dados!$V$5),NA(),-1),NA()))</f>
        <v>#N/A</v>
      </c>
    </row>
    <row r="36" spans="2:9" x14ac:dyDescent="0.25">
      <c r="B36" s="24">
        <f ca="1"/>
        <v>45138</v>
      </c>
      <c r="C36" s="26" t="e" cm="1">
        <f t="array" aca="1" ref="C36" ca="1">IF(OR($B36="",Premissas!$C$10=""),"",IFERROR(_xlfn.XLOOKUP($B36,INDEX(_xlfn.ANCHORARRAY(Dados!$B$5),0,1),INDEX(_xlfn.ANCHORARRAY(Dados!$B$5),0,2),NA(),-1),NA()))</f>
        <v>#N/A</v>
      </c>
      <c r="D36" s="26" t="e" cm="1">
        <f t="array" aca="1" ref="D36" ca="1">IF(OR($B36="",Premissas!$C$11=""),"",IFERROR(_xlfn.XLOOKUP($B36,INDEX(_xlfn.ANCHORARRAY(Dados!$E$5),0,1),INDEX(_xlfn.ANCHORARRAY(Dados!$E$5),0,2),NA(),-1),NA()))</f>
        <v>#N/A</v>
      </c>
      <c r="E36" s="26" t="e" cm="1">
        <f t="array" aca="1" ref="E36" ca="1">IF(OR($B36="",Premissas!$C$12=""),"",IFERROR(_xlfn.XLOOKUP($B36,INDEX(_xlfn.ANCHORARRAY(Dados!$H$5),0,1),INDEX(_xlfn.ANCHORARRAY(Dados!$H$5),0,2),NA(),-1),NA()))</f>
        <v>#N/A</v>
      </c>
      <c r="F36" s="26" t="e" cm="1">
        <f t="array" aca="1" ref="F36" ca="1">IF(OR($B36="",Premissas!$C$13=""),"",IFERROR(_xlfn.XLOOKUP($B36,INDEX(_xlfn.ANCHORARRAY(Dados!$K$5),0,1),INDEX(_xlfn.ANCHORARRAY(Dados!$K$5),0,2),NA(),-1),NA()))</f>
        <v>#N/A</v>
      </c>
      <c r="G36" s="26" t="e" cm="1">
        <f t="array" aca="1" ref="G36" ca="1">IF(OR($B36="",Premissas!$C$14=""),"",IFERROR(_xlfn.XLOOKUP($B36,INDEX(_xlfn.ANCHORARRAY(Dados!$N$5),0,1),INDEX(_xlfn.ANCHORARRAY(Dados!$N$5),0,2),NA(),-1),NA()))</f>
        <v>#N/A</v>
      </c>
      <c r="H36" s="26" t="e" cm="1">
        <f t="array" aca="1" ref="H36" ca="1">IF(OR($B36="",Premissas!$C$15=""),"",IFERROR(_xlfn.XLOOKUP($B36,INDEX(_xlfn.ANCHORARRAY(Dados!$Q$5),0,1),INDEX(_xlfn.ANCHORARRAY(Dados!$Q$5),0,2),NA(),-1),NA()))</f>
        <v>#N/A</v>
      </c>
      <c r="I36" s="27" t="e" cm="1">
        <f t="array" aca="1" ref="I36" ca="1">IF($B36="","",IFERROR(_xlfn.XLOOKUP($B36,INDEX(_xlfn.ANCHORARRAY(Dados!$T$5),0,1),_xlfn.ANCHORARRAY(Dados!$V$5),NA(),-1),NA()))</f>
        <v>#N/A</v>
      </c>
    </row>
    <row r="37" spans="2:9" x14ac:dyDescent="0.25">
      <c r="B37" s="24">
        <f ca="1"/>
        <v>45169</v>
      </c>
      <c r="C37" s="26" t="e" cm="1">
        <f t="array" aca="1" ref="C37" ca="1">IF(OR($B37="",Premissas!$C$10=""),"",IFERROR(_xlfn.XLOOKUP($B37,INDEX(_xlfn.ANCHORARRAY(Dados!$B$5),0,1),INDEX(_xlfn.ANCHORARRAY(Dados!$B$5),0,2),NA(),-1),NA()))</f>
        <v>#N/A</v>
      </c>
      <c r="D37" s="26" t="e" cm="1">
        <f t="array" aca="1" ref="D37" ca="1">IF(OR($B37="",Premissas!$C$11=""),"",IFERROR(_xlfn.XLOOKUP($B37,INDEX(_xlfn.ANCHORARRAY(Dados!$E$5),0,1),INDEX(_xlfn.ANCHORARRAY(Dados!$E$5),0,2),NA(),-1),NA()))</f>
        <v>#N/A</v>
      </c>
      <c r="E37" s="26" t="e" cm="1">
        <f t="array" aca="1" ref="E37" ca="1">IF(OR($B37="",Premissas!$C$12=""),"",IFERROR(_xlfn.XLOOKUP($B37,INDEX(_xlfn.ANCHORARRAY(Dados!$H$5),0,1),INDEX(_xlfn.ANCHORARRAY(Dados!$H$5),0,2),NA(),-1),NA()))</f>
        <v>#N/A</v>
      </c>
      <c r="F37" s="26" t="e" cm="1">
        <f t="array" aca="1" ref="F37" ca="1">IF(OR($B37="",Premissas!$C$13=""),"",IFERROR(_xlfn.XLOOKUP($B37,INDEX(_xlfn.ANCHORARRAY(Dados!$K$5),0,1),INDEX(_xlfn.ANCHORARRAY(Dados!$K$5),0,2),NA(),-1),NA()))</f>
        <v>#N/A</v>
      </c>
      <c r="G37" s="26" t="e" cm="1">
        <f t="array" aca="1" ref="G37" ca="1">IF(OR($B37="",Premissas!$C$14=""),"",IFERROR(_xlfn.XLOOKUP($B37,INDEX(_xlfn.ANCHORARRAY(Dados!$N$5),0,1),INDEX(_xlfn.ANCHORARRAY(Dados!$N$5),0,2),NA(),-1),NA()))</f>
        <v>#N/A</v>
      </c>
      <c r="H37" s="26" t="e" cm="1">
        <f t="array" aca="1" ref="H37" ca="1">IF(OR($B37="",Premissas!$C$15=""),"",IFERROR(_xlfn.XLOOKUP($B37,INDEX(_xlfn.ANCHORARRAY(Dados!$Q$5),0,1),INDEX(_xlfn.ANCHORARRAY(Dados!$Q$5),0,2),NA(),-1),NA()))</f>
        <v>#N/A</v>
      </c>
      <c r="I37" s="27" t="e" cm="1">
        <f t="array" aca="1" ref="I37" ca="1">IF($B37="","",IFERROR(_xlfn.XLOOKUP($B37,INDEX(_xlfn.ANCHORARRAY(Dados!$T$5),0,1),_xlfn.ANCHORARRAY(Dados!$V$5),NA(),-1),NA()))</f>
        <v>#N/A</v>
      </c>
    </row>
    <row r="38" spans="2:9" x14ac:dyDescent="0.25">
      <c r="B38" s="24">
        <f ca="1"/>
        <v>45199</v>
      </c>
      <c r="C38" s="26" t="e" cm="1">
        <f t="array" aca="1" ref="C38" ca="1">IF(OR($B38="",Premissas!$C$10=""),"",IFERROR(_xlfn.XLOOKUP($B38,INDEX(_xlfn.ANCHORARRAY(Dados!$B$5),0,1),INDEX(_xlfn.ANCHORARRAY(Dados!$B$5),0,2),NA(),-1),NA()))</f>
        <v>#N/A</v>
      </c>
      <c r="D38" s="26" t="e" cm="1">
        <f t="array" aca="1" ref="D38" ca="1">IF(OR($B38="",Premissas!$C$11=""),"",IFERROR(_xlfn.XLOOKUP($B38,INDEX(_xlfn.ANCHORARRAY(Dados!$E$5),0,1),INDEX(_xlfn.ANCHORARRAY(Dados!$E$5),0,2),NA(),-1),NA()))</f>
        <v>#N/A</v>
      </c>
      <c r="E38" s="26" t="e" cm="1">
        <f t="array" aca="1" ref="E38" ca="1">IF(OR($B38="",Premissas!$C$12=""),"",IFERROR(_xlfn.XLOOKUP($B38,INDEX(_xlfn.ANCHORARRAY(Dados!$H$5),0,1),INDEX(_xlfn.ANCHORARRAY(Dados!$H$5),0,2),NA(),-1),NA()))</f>
        <v>#N/A</v>
      </c>
      <c r="F38" s="26" t="e" cm="1">
        <f t="array" aca="1" ref="F38" ca="1">IF(OR($B38="",Premissas!$C$13=""),"",IFERROR(_xlfn.XLOOKUP($B38,INDEX(_xlfn.ANCHORARRAY(Dados!$K$5),0,1),INDEX(_xlfn.ANCHORARRAY(Dados!$K$5),0,2),NA(),-1),NA()))</f>
        <v>#N/A</v>
      </c>
      <c r="G38" s="26" t="e" cm="1">
        <f t="array" aca="1" ref="G38" ca="1">IF(OR($B38="",Premissas!$C$14=""),"",IFERROR(_xlfn.XLOOKUP($B38,INDEX(_xlfn.ANCHORARRAY(Dados!$N$5),0,1),INDEX(_xlfn.ANCHORARRAY(Dados!$N$5),0,2),NA(),-1),NA()))</f>
        <v>#N/A</v>
      </c>
      <c r="H38" s="26" t="e" cm="1">
        <f t="array" aca="1" ref="H38" ca="1">IF(OR($B38="",Premissas!$C$15=""),"",IFERROR(_xlfn.XLOOKUP($B38,INDEX(_xlfn.ANCHORARRAY(Dados!$Q$5),0,1),INDEX(_xlfn.ANCHORARRAY(Dados!$Q$5),0,2),NA(),-1),NA()))</f>
        <v>#N/A</v>
      </c>
      <c r="I38" s="27" t="e" cm="1">
        <f t="array" aca="1" ref="I38" ca="1">IF($B38="","",IFERROR(_xlfn.XLOOKUP($B38,INDEX(_xlfn.ANCHORARRAY(Dados!$T$5),0,1),_xlfn.ANCHORARRAY(Dados!$V$5),NA(),-1),NA()))</f>
        <v>#N/A</v>
      </c>
    </row>
    <row r="39" spans="2:9" x14ac:dyDescent="0.25">
      <c r="B39" s="24">
        <f ca="1"/>
        <v>45230</v>
      </c>
      <c r="C39" s="26" t="e" cm="1">
        <f t="array" aca="1" ref="C39" ca="1">IF(OR($B39="",Premissas!$C$10=""),"",IFERROR(_xlfn.XLOOKUP($B39,INDEX(_xlfn.ANCHORARRAY(Dados!$B$5),0,1),INDEX(_xlfn.ANCHORARRAY(Dados!$B$5),0,2),NA(),-1),NA()))</f>
        <v>#N/A</v>
      </c>
      <c r="D39" s="26" t="e" cm="1">
        <f t="array" aca="1" ref="D39" ca="1">IF(OR($B39="",Premissas!$C$11=""),"",IFERROR(_xlfn.XLOOKUP($B39,INDEX(_xlfn.ANCHORARRAY(Dados!$E$5),0,1),INDEX(_xlfn.ANCHORARRAY(Dados!$E$5),0,2),NA(),-1),NA()))</f>
        <v>#N/A</v>
      </c>
      <c r="E39" s="26" t="e" cm="1">
        <f t="array" aca="1" ref="E39" ca="1">IF(OR($B39="",Premissas!$C$12=""),"",IFERROR(_xlfn.XLOOKUP($B39,INDEX(_xlfn.ANCHORARRAY(Dados!$H$5),0,1),INDEX(_xlfn.ANCHORARRAY(Dados!$H$5),0,2),NA(),-1),NA()))</f>
        <v>#N/A</v>
      </c>
      <c r="F39" s="26" t="e" cm="1">
        <f t="array" aca="1" ref="F39" ca="1">IF(OR($B39="",Premissas!$C$13=""),"",IFERROR(_xlfn.XLOOKUP($B39,INDEX(_xlfn.ANCHORARRAY(Dados!$K$5),0,1),INDEX(_xlfn.ANCHORARRAY(Dados!$K$5),0,2),NA(),-1),NA()))</f>
        <v>#N/A</v>
      </c>
      <c r="G39" s="26" t="e" cm="1">
        <f t="array" aca="1" ref="G39" ca="1">IF(OR($B39="",Premissas!$C$14=""),"",IFERROR(_xlfn.XLOOKUP($B39,INDEX(_xlfn.ANCHORARRAY(Dados!$N$5),0,1),INDEX(_xlfn.ANCHORARRAY(Dados!$N$5),0,2),NA(),-1),NA()))</f>
        <v>#N/A</v>
      </c>
      <c r="H39" s="26" t="e" cm="1">
        <f t="array" aca="1" ref="H39" ca="1">IF(OR($B39="",Premissas!$C$15=""),"",IFERROR(_xlfn.XLOOKUP($B39,INDEX(_xlfn.ANCHORARRAY(Dados!$Q$5),0,1),INDEX(_xlfn.ANCHORARRAY(Dados!$Q$5),0,2),NA(),-1),NA()))</f>
        <v>#N/A</v>
      </c>
      <c r="I39" s="27" t="e" cm="1">
        <f t="array" aca="1" ref="I39" ca="1">IF($B39="","",IFERROR(_xlfn.XLOOKUP($B39,INDEX(_xlfn.ANCHORARRAY(Dados!$T$5),0,1),_xlfn.ANCHORARRAY(Dados!$V$5),NA(),-1),NA()))</f>
        <v>#N/A</v>
      </c>
    </row>
    <row r="40" spans="2:9" x14ac:dyDescent="0.25">
      <c r="B40" s="24">
        <f ca="1"/>
        <v>45260</v>
      </c>
      <c r="C40" s="26" t="e" cm="1">
        <f t="array" aca="1" ref="C40" ca="1">IF(OR($B40="",Premissas!$C$10=""),"",IFERROR(_xlfn.XLOOKUP($B40,INDEX(_xlfn.ANCHORARRAY(Dados!$B$5),0,1),INDEX(_xlfn.ANCHORARRAY(Dados!$B$5),0,2),NA(),-1),NA()))</f>
        <v>#N/A</v>
      </c>
      <c r="D40" s="26" t="e" cm="1">
        <f t="array" aca="1" ref="D40" ca="1">IF(OR($B40="",Premissas!$C$11=""),"",IFERROR(_xlfn.XLOOKUP($B40,INDEX(_xlfn.ANCHORARRAY(Dados!$E$5),0,1),INDEX(_xlfn.ANCHORARRAY(Dados!$E$5),0,2),NA(),-1),NA()))</f>
        <v>#N/A</v>
      </c>
      <c r="E40" s="26" t="e" cm="1">
        <f t="array" aca="1" ref="E40" ca="1">IF(OR($B40="",Premissas!$C$12=""),"",IFERROR(_xlfn.XLOOKUP($B40,INDEX(_xlfn.ANCHORARRAY(Dados!$H$5),0,1),INDEX(_xlfn.ANCHORARRAY(Dados!$H$5),0,2),NA(),-1),NA()))</f>
        <v>#N/A</v>
      </c>
      <c r="F40" s="26" t="e" cm="1">
        <f t="array" aca="1" ref="F40" ca="1">IF(OR($B40="",Premissas!$C$13=""),"",IFERROR(_xlfn.XLOOKUP($B40,INDEX(_xlfn.ANCHORARRAY(Dados!$K$5),0,1),INDEX(_xlfn.ANCHORARRAY(Dados!$K$5),0,2),NA(),-1),NA()))</f>
        <v>#N/A</v>
      </c>
      <c r="G40" s="26" t="e" cm="1">
        <f t="array" aca="1" ref="G40" ca="1">IF(OR($B40="",Premissas!$C$14=""),"",IFERROR(_xlfn.XLOOKUP($B40,INDEX(_xlfn.ANCHORARRAY(Dados!$N$5),0,1),INDEX(_xlfn.ANCHORARRAY(Dados!$N$5),0,2),NA(),-1),NA()))</f>
        <v>#N/A</v>
      </c>
      <c r="H40" s="26" t="e" cm="1">
        <f t="array" aca="1" ref="H40" ca="1">IF(OR($B40="",Premissas!$C$15=""),"",IFERROR(_xlfn.XLOOKUP($B40,INDEX(_xlfn.ANCHORARRAY(Dados!$Q$5),0,1),INDEX(_xlfn.ANCHORARRAY(Dados!$Q$5),0,2),NA(),-1),NA()))</f>
        <v>#N/A</v>
      </c>
      <c r="I40" s="27" t="e" cm="1">
        <f t="array" aca="1" ref="I40" ca="1">IF($B40="","",IFERROR(_xlfn.XLOOKUP($B40,INDEX(_xlfn.ANCHORARRAY(Dados!$T$5),0,1),_xlfn.ANCHORARRAY(Dados!$V$5),NA(),-1),NA()))</f>
        <v>#N/A</v>
      </c>
    </row>
    <row r="41" spans="2:9" x14ac:dyDescent="0.25">
      <c r="B41" s="24">
        <f ca="1"/>
        <v>45291</v>
      </c>
      <c r="C41" s="26" t="e" cm="1">
        <f t="array" aca="1" ref="C41" ca="1">IF(OR($B41="",Premissas!$C$10=""),"",IFERROR(_xlfn.XLOOKUP($B41,INDEX(_xlfn.ANCHORARRAY(Dados!$B$5),0,1),INDEX(_xlfn.ANCHORARRAY(Dados!$B$5),0,2),NA(),-1),NA()))</f>
        <v>#N/A</v>
      </c>
      <c r="D41" s="26" t="e" cm="1">
        <f t="array" aca="1" ref="D41" ca="1">IF(OR($B41="",Premissas!$C$11=""),"",IFERROR(_xlfn.XLOOKUP($B41,INDEX(_xlfn.ANCHORARRAY(Dados!$E$5),0,1),INDEX(_xlfn.ANCHORARRAY(Dados!$E$5),0,2),NA(),-1),NA()))</f>
        <v>#N/A</v>
      </c>
      <c r="E41" s="26" t="e" cm="1">
        <f t="array" aca="1" ref="E41" ca="1">IF(OR($B41="",Premissas!$C$12=""),"",IFERROR(_xlfn.XLOOKUP($B41,INDEX(_xlfn.ANCHORARRAY(Dados!$H$5),0,1),INDEX(_xlfn.ANCHORARRAY(Dados!$H$5),0,2),NA(),-1),NA()))</f>
        <v>#N/A</v>
      </c>
      <c r="F41" s="26" t="e" cm="1">
        <f t="array" aca="1" ref="F41" ca="1">IF(OR($B41="",Premissas!$C$13=""),"",IFERROR(_xlfn.XLOOKUP($B41,INDEX(_xlfn.ANCHORARRAY(Dados!$K$5),0,1),INDEX(_xlfn.ANCHORARRAY(Dados!$K$5),0,2),NA(),-1),NA()))</f>
        <v>#N/A</v>
      </c>
      <c r="G41" s="26" t="e" cm="1">
        <f t="array" aca="1" ref="G41" ca="1">IF(OR($B41="",Premissas!$C$14=""),"",IFERROR(_xlfn.XLOOKUP($B41,INDEX(_xlfn.ANCHORARRAY(Dados!$N$5),0,1),INDEX(_xlfn.ANCHORARRAY(Dados!$N$5),0,2),NA(),-1),NA()))</f>
        <v>#N/A</v>
      </c>
      <c r="H41" s="26" t="e" cm="1">
        <f t="array" aca="1" ref="H41" ca="1">IF(OR($B41="",Premissas!$C$15=""),"",IFERROR(_xlfn.XLOOKUP($B41,INDEX(_xlfn.ANCHORARRAY(Dados!$Q$5),0,1),INDEX(_xlfn.ANCHORARRAY(Dados!$Q$5),0,2),NA(),-1),NA()))</f>
        <v>#N/A</v>
      </c>
      <c r="I41" s="27" t="e" cm="1">
        <f t="array" aca="1" ref="I41" ca="1">IF($B41="","",IFERROR(_xlfn.XLOOKUP($B41,INDEX(_xlfn.ANCHORARRAY(Dados!$T$5),0,1),_xlfn.ANCHORARRAY(Dados!$V$5),NA(),-1),NA()))</f>
        <v>#N/A</v>
      </c>
    </row>
    <row r="42" spans="2:9" x14ac:dyDescent="0.25">
      <c r="B42" s="24">
        <f ca="1"/>
        <v>45322</v>
      </c>
      <c r="C42" s="26" t="e" cm="1">
        <f t="array" aca="1" ref="C42" ca="1">IF(OR($B42="",Premissas!$C$10=""),"",IFERROR(_xlfn.XLOOKUP($B42,INDEX(_xlfn.ANCHORARRAY(Dados!$B$5),0,1),INDEX(_xlfn.ANCHORARRAY(Dados!$B$5),0,2),NA(),-1),NA()))</f>
        <v>#N/A</v>
      </c>
      <c r="D42" s="26" t="e" cm="1">
        <f t="array" aca="1" ref="D42" ca="1">IF(OR($B42="",Premissas!$C$11=""),"",IFERROR(_xlfn.XLOOKUP($B42,INDEX(_xlfn.ANCHORARRAY(Dados!$E$5),0,1),INDEX(_xlfn.ANCHORARRAY(Dados!$E$5),0,2),NA(),-1),NA()))</f>
        <v>#N/A</v>
      </c>
      <c r="E42" s="26" t="e" cm="1">
        <f t="array" aca="1" ref="E42" ca="1">IF(OR($B42="",Premissas!$C$12=""),"",IFERROR(_xlfn.XLOOKUP($B42,INDEX(_xlfn.ANCHORARRAY(Dados!$H$5),0,1),INDEX(_xlfn.ANCHORARRAY(Dados!$H$5),0,2),NA(),-1),NA()))</f>
        <v>#N/A</v>
      </c>
      <c r="F42" s="26" t="e" cm="1">
        <f t="array" aca="1" ref="F42" ca="1">IF(OR($B42="",Premissas!$C$13=""),"",IFERROR(_xlfn.XLOOKUP($B42,INDEX(_xlfn.ANCHORARRAY(Dados!$K$5),0,1),INDEX(_xlfn.ANCHORARRAY(Dados!$K$5),0,2),NA(),-1),NA()))</f>
        <v>#N/A</v>
      </c>
      <c r="G42" s="26" t="e" cm="1">
        <f t="array" aca="1" ref="G42" ca="1">IF(OR($B42="",Premissas!$C$14=""),"",IFERROR(_xlfn.XLOOKUP($B42,INDEX(_xlfn.ANCHORARRAY(Dados!$N$5),0,1),INDEX(_xlfn.ANCHORARRAY(Dados!$N$5),0,2),NA(),-1),NA()))</f>
        <v>#N/A</v>
      </c>
      <c r="H42" s="26" t="e" cm="1">
        <f t="array" aca="1" ref="H42" ca="1">IF(OR($B42="",Premissas!$C$15=""),"",IFERROR(_xlfn.XLOOKUP($B42,INDEX(_xlfn.ANCHORARRAY(Dados!$Q$5),0,1),INDEX(_xlfn.ANCHORARRAY(Dados!$Q$5),0,2),NA(),-1),NA()))</f>
        <v>#N/A</v>
      </c>
      <c r="I42" s="27" t="e" cm="1">
        <f t="array" aca="1" ref="I42" ca="1">IF($B42="","",IFERROR(_xlfn.XLOOKUP($B42,INDEX(_xlfn.ANCHORARRAY(Dados!$T$5),0,1),_xlfn.ANCHORARRAY(Dados!$V$5),NA(),-1),NA()))</f>
        <v>#N/A</v>
      </c>
    </row>
    <row r="43" spans="2:9" x14ac:dyDescent="0.25">
      <c r="B43" s="24">
        <f ca="1"/>
        <v>45351</v>
      </c>
      <c r="C43" s="26" t="e" cm="1">
        <f t="array" aca="1" ref="C43" ca="1">IF(OR($B43="",Premissas!$C$10=""),"",IFERROR(_xlfn.XLOOKUP($B43,INDEX(_xlfn.ANCHORARRAY(Dados!$B$5),0,1),INDEX(_xlfn.ANCHORARRAY(Dados!$B$5),0,2),NA(),-1),NA()))</f>
        <v>#N/A</v>
      </c>
      <c r="D43" s="26" t="e" cm="1">
        <f t="array" aca="1" ref="D43" ca="1">IF(OR($B43="",Premissas!$C$11=""),"",IFERROR(_xlfn.XLOOKUP($B43,INDEX(_xlfn.ANCHORARRAY(Dados!$E$5),0,1),INDEX(_xlfn.ANCHORARRAY(Dados!$E$5),0,2),NA(),-1),NA()))</f>
        <v>#N/A</v>
      </c>
      <c r="E43" s="26" t="e" cm="1">
        <f t="array" aca="1" ref="E43" ca="1">IF(OR($B43="",Premissas!$C$12=""),"",IFERROR(_xlfn.XLOOKUP($B43,INDEX(_xlfn.ANCHORARRAY(Dados!$H$5),0,1),INDEX(_xlfn.ANCHORARRAY(Dados!$H$5),0,2),NA(),-1),NA()))</f>
        <v>#N/A</v>
      </c>
      <c r="F43" s="26" t="e" cm="1">
        <f t="array" aca="1" ref="F43" ca="1">IF(OR($B43="",Premissas!$C$13=""),"",IFERROR(_xlfn.XLOOKUP($B43,INDEX(_xlfn.ANCHORARRAY(Dados!$K$5),0,1),INDEX(_xlfn.ANCHORARRAY(Dados!$K$5),0,2),NA(),-1),NA()))</f>
        <v>#N/A</v>
      </c>
      <c r="G43" s="26" t="e" cm="1">
        <f t="array" aca="1" ref="G43" ca="1">IF(OR($B43="",Premissas!$C$14=""),"",IFERROR(_xlfn.XLOOKUP($B43,INDEX(_xlfn.ANCHORARRAY(Dados!$N$5),0,1),INDEX(_xlfn.ANCHORARRAY(Dados!$N$5),0,2),NA(),-1),NA()))</f>
        <v>#N/A</v>
      </c>
      <c r="H43" s="26" t="e" cm="1">
        <f t="array" aca="1" ref="H43" ca="1">IF(OR($B43="",Premissas!$C$15=""),"",IFERROR(_xlfn.XLOOKUP($B43,INDEX(_xlfn.ANCHORARRAY(Dados!$Q$5),0,1),INDEX(_xlfn.ANCHORARRAY(Dados!$Q$5),0,2),NA(),-1),NA()))</f>
        <v>#N/A</v>
      </c>
      <c r="I43" s="27" t="e" cm="1">
        <f t="array" aca="1" ref="I43" ca="1">IF($B43="","",IFERROR(_xlfn.XLOOKUP($B43,INDEX(_xlfn.ANCHORARRAY(Dados!$T$5),0,1),_xlfn.ANCHORARRAY(Dados!$V$5),NA(),-1),NA()))</f>
        <v>#N/A</v>
      </c>
    </row>
    <row r="44" spans="2:9" x14ac:dyDescent="0.25">
      <c r="B44" s="24">
        <f ca="1"/>
        <v>45382</v>
      </c>
      <c r="C44" s="26" t="e" cm="1">
        <f t="array" aca="1" ref="C44" ca="1">IF(OR($B44="",Premissas!$C$10=""),"",IFERROR(_xlfn.XLOOKUP($B44,INDEX(_xlfn.ANCHORARRAY(Dados!$B$5),0,1),INDEX(_xlfn.ANCHORARRAY(Dados!$B$5),0,2),NA(),-1),NA()))</f>
        <v>#N/A</v>
      </c>
      <c r="D44" s="26" t="e" cm="1">
        <f t="array" aca="1" ref="D44" ca="1">IF(OR($B44="",Premissas!$C$11=""),"",IFERROR(_xlfn.XLOOKUP($B44,INDEX(_xlfn.ANCHORARRAY(Dados!$E$5),0,1),INDEX(_xlfn.ANCHORARRAY(Dados!$E$5),0,2),NA(),-1),NA()))</f>
        <v>#N/A</v>
      </c>
      <c r="E44" s="26" t="e" cm="1">
        <f t="array" aca="1" ref="E44" ca="1">IF(OR($B44="",Premissas!$C$12=""),"",IFERROR(_xlfn.XLOOKUP($B44,INDEX(_xlfn.ANCHORARRAY(Dados!$H$5),0,1),INDEX(_xlfn.ANCHORARRAY(Dados!$H$5),0,2),NA(),-1),NA()))</f>
        <v>#N/A</v>
      </c>
      <c r="F44" s="26" t="e" cm="1">
        <f t="array" aca="1" ref="F44" ca="1">IF(OR($B44="",Premissas!$C$13=""),"",IFERROR(_xlfn.XLOOKUP($B44,INDEX(_xlfn.ANCHORARRAY(Dados!$K$5),0,1),INDEX(_xlfn.ANCHORARRAY(Dados!$K$5),0,2),NA(),-1),NA()))</f>
        <v>#N/A</v>
      </c>
      <c r="G44" s="26" t="e" cm="1">
        <f t="array" aca="1" ref="G44" ca="1">IF(OR($B44="",Premissas!$C$14=""),"",IFERROR(_xlfn.XLOOKUP($B44,INDEX(_xlfn.ANCHORARRAY(Dados!$N$5),0,1),INDEX(_xlfn.ANCHORARRAY(Dados!$N$5),0,2),NA(),-1),NA()))</f>
        <v>#N/A</v>
      </c>
      <c r="H44" s="26" t="e" cm="1">
        <f t="array" aca="1" ref="H44" ca="1">IF(OR($B44="",Premissas!$C$15=""),"",IFERROR(_xlfn.XLOOKUP($B44,INDEX(_xlfn.ANCHORARRAY(Dados!$Q$5),0,1),INDEX(_xlfn.ANCHORARRAY(Dados!$Q$5),0,2),NA(),-1),NA()))</f>
        <v>#N/A</v>
      </c>
      <c r="I44" s="27" t="e" cm="1">
        <f t="array" aca="1" ref="I44" ca="1">IF($B44="","",IFERROR(_xlfn.XLOOKUP($B44,INDEX(_xlfn.ANCHORARRAY(Dados!$T$5),0,1),_xlfn.ANCHORARRAY(Dados!$V$5),NA(),-1),NA()))</f>
        <v>#N/A</v>
      </c>
    </row>
    <row r="45" spans="2:9" x14ac:dyDescent="0.25">
      <c r="B45" s="24">
        <f ca="1"/>
        <v>45412</v>
      </c>
      <c r="C45" s="26" t="e" cm="1">
        <f t="array" aca="1" ref="C45" ca="1">IF(OR($B45="",Premissas!$C$10=""),"",IFERROR(_xlfn.XLOOKUP($B45,INDEX(_xlfn.ANCHORARRAY(Dados!$B$5),0,1),INDEX(_xlfn.ANCHORARRAY(Dados!$B$5),0,2),NA(),-1),NA()))</f>
        <v>#N/A</v>
      </c>
      <c r="D45" s="26" t="e" cm="1">
        <f t="array" aca="1" ref="D45" ca="1">IF(OR($B45="",Premissas!$C$11=""),"",IFERROR(_xlfn.XLOOKUP($B45,INDEX(_xlfn.ANCHORARRAY(Dados!$E$5),0,1),INDEX(_xlfn.ANCHORARRAY(Dados!$E$5),0,2),NA(),-1),NA()))</f>
        <v>#N/A</v>
      </c>
      <c r="E45" s="26" t="e" cm="1">
        <f t="array" aca="1" ref="E45" ca="1">IF(OR($B45="",Premissas!$C$12=""),"",IFERROR(_xlfn.XLOOKUP($B45,INDEX(_xlfn.ANCHORARRAY(Dados!$H$5),0,1),INDEX(_xlfn.ANCHORARRAY(Dados!$H$5),0,2),NA(),-1),NA()))</f>
        <v>#N/A</v>
      </c>
      <c r="F45" s="26" t="e" cm="1">
        <f t="array" aca="1" ref="F45" ca="1">IF(OR($B45="",Premissas!$C$13=""),"",IFERROR(_xlfn.XLOOKUP($B45,INDEX(_xlfn.ANCHORARRAY(Dados!$K$5),0,1),INDEX(_xlfn.ANCHORARRAY(Dados!$K$5),0,2),NA(),-1),NA()))</f>
        <v>#N/A</v>
      </c>
      <c r="G45" s="26" t="e" cm="1">
        <f t="array" aca="1" ref="G45" ca="1">IF(OR($B45="",Premissas!$C$14=""),"",IFERROR(_xlfn.XLOOKUP($B45,INDEX(_xlfn.ANCHORARRAY(Dados!$N$5),0,1),INDEX(_xlfn.ANCHORARRAY(Dados!$N$5),0,2),NA(),-1),NA()))</f>
        <v>#N/A</v>
      </c>
      <c r="H45" s="26" t="e" cm="1">
        <f t="array" aca="1" ref="H45" ca="1">IF(OR($B45="",Premissas!$C$15=""),"",IFERROR(_xlfn.XLOOKUP($B45,INDEX(_xlfn.ANCHORARRAY(Dados!$Q$5),0,1),INDEX(_xlfn.ANCHORARRAY(Dados!$Q$5),0,2),NA(),-1),NA()))</f>
        <v>#N/A</v>
      </c>
      <c r="I45" s="27" t="e" cm="1">
        <f t="array" aca="1" ref="I45" ca="1">IF($B45="","",IFERROR(_xlfn.XLOOKUP($B45,INDEX(_xlfn.ANCHORARRAY(Dados!$T$5),0,1),_xlfn.ANCHORARRAY(Dados!$V$5),NA(),-1),NA()))</f>
        <v>#N/A</v>
      </c>
    </row>
    <row r="46" spans="2:9" x14ac:dyDescent="0.25">
      <c r="B46" s="24">
        <f ca="1"/>
        <v>45443</v>
      </c>
      <c r="C46" s="26" t="e" cm="1">
        <f t="array" aca="1" ref="C46" ca="1">IF(OR($B46="",Premissas!$C$10=""),"",IFERROR(_xlfn.XLOOKUP($B46,INDEX(_xlfn.ANCHORARRAY(Dados!$B$5),0,1),INDEX(_xlfn.ANCHORARRAY(Dados!$B$5),0,2),NA(),-1),NA()))</f>
        <v>#N/A</v>
      </c>
      <c r="D46" s="26" t="e" cm="1">
        <f t="array" aca="1" ref="D46" ca="1">IF(OR($B46="",Premissas!$C$11=""),"",IFERROR(_xlfn.XLOOKUP($B46,INDEX(_xlfn.ANCHORARRAY(Dados!$E$5),0,1),INDEX(_xlfn.ANCHORARRAY(Dados!$E$5),0,2),NA(),-1),NA()))</f>
        <v>#N/A</v>
      </c>
      <c r="E46" s="26" t="e" cm="1">
        <f t="array" aca="1" ref="E46" ca="1">IF(OR($B46="",Premissas!$C$12=""),"",IFERROR(_xlfn.XLOOKUP($B46,INDEX(_xlfn.ANCHORARRAY(Dados!$H$5),0,1),INDEX(_xlfn.ANCHORARRAY(Dados!$H$5),0,2),NA(),-1),NA()))</f>
        <v>#N/A</v>
      </c>
      <c r="F46" s="26" t="e" cm="1">
        <f t="array" aca="1" ref="F46" ca="1">IF(OR($B46="",Premissas!$C$13=""),"",IFERROR(_xlfn.XLOOKUP($B46,INDEX(_xlfn.ANCHORARRAY(Dados!$K$5),0,1),INDEX(_xlfn.ANCHORARRAY(Dados!$K$5),0,2),NA(),-1),NA()))</f>
        <v>#N/A</v>
      </c>
      <c r="G46" s="26" t="e" cm="1">
        <f t="array" aca="1" ref="G46" ca="1">IF(OR($B46="",Premissas!$C$14=""),"",IFERROR(_xlfn.XLOOKUP($B46,INDEX(_xlfn.ANCHORARRAY(Dados!$N$5),0,1),INDEX(_xlfn.ANCHORARRAY(Dados!$N$5),0,2),NA(),-1),NA()))</f>
        <v>#N/A</v>
      </c>
      <c r="H46" s="26" t="e" cm="1">
        <f t="array" aca="1" ref="H46" ca="1">IF(OR($B46="",Premissas!$C$15=""),"",IFERROR(_xlfn.XLOOKUP($B46,INDEX(_xlfn.ANCHORARRAY(Dados!$Q$5),0,1),INDEX(_xlfn.ANCHORARRAY(Dados!$Q$5),0,2),NA(),-1),NA()))</f>
        <v>#N/A</v>
      </c>
      <c r="I46" s="27" t="e" cm="1">
        <f t="array" aca="1" ref="I46" ca="1">IF($B46="","",IFERROR(_xlfn.XLOOKUP($B46,INDEX(_xlfn.ANCHORARRAY(Dados!$T$5),0,1),_xlfn.ANCHORARRAY(Dados!$V$5),NA(),-1),NA()))</f>
        <v>#N/A</v>
      </c>
    </row>
    <row r="47" spans="2:9" x14ac:dyDescent="0.25">
      <c r="B47" s="24">
        <f ca="1"/>
        <v>45473</v>
      </c>
      <c r="C47" s="26" t="e" cm="1">
        <f t="array" aca="1" ref="C47" ca="1">IF(OR($B47="",Premissas!$C$10=""),"",IFERROR(_xlfn.XLOOKUP($B47,INDEX(_xlfn.ANCHORARRAY(Dados!$B$5),0,1),INDEX(_xlfn.ANCHORARRAY(Dados!$B$5),0,2),NA(),-1),NA()))</f>
        <v>#N/A</v>
      </c>
      <c r="D47" s="26" t="e" cm="1">
        <f t="array" aca="1" ref="D47" ca="1">IF(OR($B47="",Premissas!$C$11=""),"",IFERROR(_xlfn.XLOOKUP($B47,INDEX(_xlfn.ANCHORARRAY(Dados!$E$5),0,1),INDEX(_xlfn.ANCHORARRAY(Dados!$E$5),0,2),NA(),-1),NA()))</f>
        <v>#N/A</v>
      </c>
      <c r="E47" s="26" t="e" cm="1">
        <f t="array" aca="1" ref="E47" ca="1">IF(OR($B47="",Premissas!$C$12=""),"",IFERROR(_xlfn.XLOOKUP($B47,INDEX(_xlfn.ANCHORARRAY(Dados!$H$5),0,1),INDEX(_xlfn.ANCHORARRAY(Dados!$H$5),0,2),NA(),-1),NA()))</f>
        <v>#N/A</v>
      </c>
      <c r="F47" s="26" t="e" cm="1">
        <f t="array" aca="1" ref="F47" ca="1">IF(OR($B47="",Premissas!$C$13=""),"",IFERROR(_xlfn.XLOOKUP($B47,INDEX(_xlfn.ANCHORARRAY(Dados!$K$5),0,1),INDEX(_xlfn.ANCHORARRAY(Dados!$K$5),0,2),NA(),-1),NA()))</f>
        <v>#N/A</v>
      </c>
      <c r="G47" s="26" t="e" cm="1">
        <f t="array" aca="1" ref="G47" ca="1">IF(OR($B47="",Premissas!$C$14=""),"",IFERROR(_xlfn.XLOOKUP($B47,INDEX(_xlfn.ANCHORARRAY(Dados!$N$5),0,1),INDEX(_xlfn.ANCHORARRAY(Dados!$N$5),0,2),NA(),-1),NA()))</f>
        <v>#N/A</v>
      </c>
      <c r="H47" s="26" t="e" cm="1">
        <f t="array" aca="1" ref="H47" ca="1">IF(OR($B47="",Premissas!$C$15=""),"",IFERROR(_xlfn.XLOOKUP($B47,INDEX(_xlfn.ANCHORARRAY(Dados!$Q$5),0,1),INDEX(_xlfn.ANCHORARRAY(Dados!$Q$5),0,2),NA(),-1),NA()))</f>
        <v>#N/A</v>
      </c>
      <c r="I47" s="27" t="e" cm="1">
        <f t="array" aca="1" ref="I47" ca="1">IF($B47="","",IFERROR(_xlfn.XLOOKUP($B47,INDEX(_xlfn.ANCHORARRAY(Dados!$T$5),0,1),_xlfn.ANCHORARRAY(Dados!$V$5),NA(),-1),NA()))</f>
        <v>#N/A</v>
      </c>
    </row>
    <row r="48" spans="2:9" x14ac:dyDescent="0.25">
      <c r="B48" s="24">
        <f ca="1"/>
        <v>45504</v>
      </c>
      <c r="C48" s="26" t="e" cm="1">
        <f t="array" aca="1" ref="C48" ca="1">IF(OR($B48="",Premissas!$C$10=""),"",IFERROR(_xlfn.XLOOKUP($B48,INDEX(_xlfn.ANCHORARRAY(Dados!$B$5),0,1),INDEX(_xlfn.ANCHORARRAY(Dados!$B$5),0,2),NA(),-1),NA()))</f>
        <v>#N/A</v>
      </c>
      <c r="D48" s="26" t="e" cm="1">
        <f t="array" aca="1" ref="D48" ca="1">IF(OR($B48="",Premissas!$C$11=""),"",IFERROR(_xlfn.XLOOKUP($B48,INDEX(_xlfn.ANCHORARRAY(Dados!$E$5),0,1),INDEX(_xlfn.ANCHORARRAY(Dados!$E$5),0,2),NA(),-1),NA()))</f>
        <v>#N/A</v>
      </c>
      <c r="E48" s="26" t="e" cm="1">
        <f t="array" aca="1" ref="E48" ca="1">IF(OR($B48="",Premissas!$C$12=""),"",IFERROR(_xlfn.XLOOKUP($B48,INDEX(_xlfn.ANCHORARRAY(Dados!$H$5),0,1),INDEX(_xlfn.ANCHORARRAY(Dados!$H$5),0,2),NA(),-1),NA()))</f>
        <v>#N/A</v>
      </c>
      <c r="F48" s="26" t="e" cm="1">
        <f t="array" aca="1" ref="F48" ca="1">IF(OR($B48="",Premissas!$C$13=""),"",IFERROR(_xlfn.XLOOKUP($B48,INDEX(_xlfn.ANCHORARRAY(Dados!$K$5),0,1),INDEX(_xlfn.ANCHORARRAY(Dados!$K$5),0,2),NA(),-1),NA()))</f>
        <v>#N/A</v>
      </c>
      <c r="G48" s="26" t="e" cm="1">
        <f t="array" aca="1" ref="G48" ca="1">IF(OR($B48="",Premissas!$C$14=""),"",IFERROR(_xlfn.XLOOKUP($B48,INDEX(_xlfn.ANCHORARRAY(Dados!$N$5),0,1),INDEX(_xlfn.ANCHORARRAY(Dados!$N$5),0,2),NA(),-1),NA()))</f>
        <v>#N/A</v>
      </c>
      <c r="H48" s="26" t="e" cm="1">
        <f t="array" aca="1" ref="H48" ca="1">IF(OR($B48="",Premissas!$C$15=""),"",IFERROR(_xlfn.XLOOKUP($B48,INDEX(_xlfn.ANCHORARRAY(Dados!$Q$5),0,1),INDEX(_xlfn.ANCHORARRAY(Dados!$Q$5),0,2),NA(),-1),NA()))</f>
        <v>#N/A</v>
      </c>
      <c r="I48" s="27" t="e" cm="1">
        <f t="array" aca="1" ref="I48" ca="1">IF($B48="","",IFERROR(_xlfn.XLOOKUP($B48,INDEX(_xlfn.ANCHORARRAY(Dados!$T$5),0,1),_xlfn.ANCHORARRAY(Dados!$V$5),NA(),-1),NA()))</f>
        <v>#N/A</v>
      </c>
    </row>
    <row r="49" spans="2:9" x14ac:dyDescent="0.25">
      <c r="B49" s="24">
        <f ca="1"/>
        <v>45535</v>
      </c>
      <c r="C49" s="26" t="e" cm="1">
        <f t="array" aca="1" ref="C49" ca="1">IF(OR($B49="",Premissas!$C$10=""),"",IFERROR(_xlfn.XLOOKUP($B49,INDEX(_xlfn.ANCHORARRAY(Dados!$B$5),0,1),INDEX(_xlfn.ANCHORARRAY(Dados!$B$5),0,2),NA(),-1),NA()))</f>
        <v>#N/A</v>
      </c>
      <c r="D49" s="26" t="e" cm="1">
        <f t="array" aca="1" ref="D49" ca="1">IF(OR($B49="",Premissas!$C$11=""),"",IFERROR(_xlfn.XLOOKUP($B49,INDEX(_xlfn.ANCHORARRAY(Dados!$E$5),0,1),INDEX(_xlfn.ANCHORARRAY(Dados!$E$5),0,2),NA(),-1),NA()))</f>
        <v>#N/A</v>
      </c>
      <c r="E49" s="26" t="e" cm="1">
        <f t="array" aca="1" ref="E49" ca="1">IF(OR($B49="",Premissas!$C$12=""),"",IFERROR(_xlfn.XLOOKUP($B49,INDEX(_xlfn.ANCHORARRAY(Dados!$H$5),0,1),INDEX(_xlfn.ANCHORARRAY(Dados!$H$5),0,2),NA(),-1),NA()))</f>
        <v>#N/A</v>
      </c>
      <c r="F49" s="26" t="e" cm="1">
        <f t="array" aca="1" ref="F49" ca="1">IF(OR($B49="",Premissas!$C$13=""),"",IFERROR(_xlfn.XLOOKUP($B49,INDEX(_xlfn.ANCHORARRAY(Dados!$K$5),0,1),INDEX(_xlfn.ANCHORARRAY(Dados!$K$5),0,2),NA(),-1),NA()))</f>
        <v>#N/A</v>
      </c>
      <c r="G49" s="26" t="e" cm="1">
        <f t="array" aca="1" ref="G49" ca="1">IF(OR($B49="",Premissas!$C$14=""),"",IFERROR(_xlfn.XLOOKUP($B49,INDEX(_xlfn.ANCHORARRAY(Dados!$N$5),0,1),INDEX(_xlfn.ANCHORARRAY(Dados!$N$5),0,2),NA(),-1),NA()))</f>
        <v>#N/A</v>
      </c>
      <c r="H49" s="26" t="e" cm="1">
        <f t="array" aca="1" ref="H49" ca="1">IF(OR($B49="",Premissas!$C$15=""),"",IFERROR(_xlfn.XLOOKUP($B49,INDEX(_xlfn.ANCHORARRAY(Dados!$Q$5),0,1),INDEX(_xlfn.ANCHORARRAY(Dados!$Q$5),0,2),NA(),-1),NA()))</f>
        <v>#N/A</v>
      </c>
      <c r="I49" s="27" t="e" cm="1">
        <f t="array" aca="1" ref="I49" ca="1">IF($B49="","",IFERROR(_xlfn.XLOOKUP($B49,INDEX(_xlfn.ANCHORARRAY(Dados!$T$5),0,1),_xlfn.ANCHORARRAY(Dados!$V$5),NA(),-1),NA()))</f>
        <v>#N/A</v>
      </c>
    </row>
    <row r="50" spans="2:9" x14ac:dyDescent="0.25">
      <c r="B50" s="24">
        <f ca="1"/>
        <v>45565</v>
      </c>
      <c r="C50" s="26" t="e" cm="1">
        <f t="array" aca="1" ref="C50" ca="1">IF(OR($B50="",Premissas!$C$10=""),"",IFERROR(_xlfn.XLOOKUP($B50,INDEX(_xlfn.ANCHORARRAY(Dados!$B$5),0,1),INDEX(_xlfn.ANCHORARRAY(Dados!$B$5),0,2),NA(),-1),NA()))</f>
        <v>#N/A</v>
      </c>
      <c r="D50" s="26" t="e" cm="1">
        <f t="array" aca="1" ref="D50" ca="1">IF(OR($B50="",Premissas!$C$11=""),"",IFERROR(_xlfn.XLOOKUP($B50,INDEX(_xlfn.ANCHORARRAY(Dados!$E$5),0,1),INDEX(_xlfn.ANCHORARRAY(Dados!$E$5),0,2),NA(),-1),NA()))</f>
        <v>#N/A</v>
      </c>
      <c r="E50" s="26" t="e" cm="1">
        <f t="array" aca="1" ref="E50" ca="1">IF(OR($B50="",Premissas!$C$12=""),"",IFERROR(_xlfn.XLOOKUP($B50,INDEX(_xlfn.ANCHORARRAY(Dados!$H$5),0,1),INDEX(_xlfn.ANCHORARRAY(Dados!$H$5),0,2),NA(),-1),NA()))</f>
        <v>#N/A</v>
      </c>
      <c r="F50" s="26" t="e" cm="1">
        <f t="array" aca="1" ref="F50" ca="1">IF(OR($B50="",Premissas!$C$13=""),"",IFERROR(_xlfn.XLOOKUP($B50,INDEX(_xlfn.ANCHORARRAY(Dados!$K$5),0,1),INDEX(_xlfn.ANCHORARRAY(Dados!$K$5),0,2),NA(),-1),NA()))</f>
        <v>#N/A</v>
      </c>
      <c r="G50" s="26" t="e" cm="1">
        <f t="array" aca="1" ref="G50" ca="1">IF(OR($B50="",Premissas!$C$14=""),"",IFERROR(_xlfn.XLOOKUP($B50,INDEX(_xlfn.ANCHORARRAY(Dados!$N$5),0,1),INDEX(_xlfn.ANCHORARRAY(Dados!$N$5),0,2),NA(),-1),NA()))</f>
        <v>#N/A</v>
      </c>
      <c r="H50" s="26" t="e" cm="1">
        <f t="array" aca="1" ref="H50" ca="1">IF(OR($B50="",Premissas!$C$15=""),"",IFERROR(_xlfn.XLOOKUP($B50,INDEX(_xlfn.ANCHORARRAY(Dados!$Q$5),0,1),INDEX(_xlfn.ANCHORARRAY(Dados!$Q$5),0,2),NA(),-1),NA()))</f>
        <v>#N/A</v>
      </c>
      <c r="I50" s="27" t="e" cm="1">
        <f t="array" aca="1" ref="I50" ca="1">IF($B50="","",IFERROR(_xlfn.XLOOKUP($B50,INDEX(_xlfn.ANCHORARRAY(Dados!$T$5),0,1),_xlfn.ANCHORARRAY(Dados!$V$5),NA(),-1),NA()))</f>
        <v>#N/A</v>
      </c>
    </row>
    <row r="51" spans="2:9" x14ac:dyDescent="0.25">
      <c r="B51" s="24">
        <f ca="1"/>
        <v>45596</v>
      </c>
      <c r="C51" s="26" t="e" cm="1">
        <f t="array" aca="1" ref="C51" ca="1">IF(OR($B51="",Premissas!$C$10=""),"",IFERROR(_xlfn.XLOOKUP($B51,INDEX(_xlfn.ANCHORARRAY(Dados!$B$5),0,1),INDEX(_xlfn.ANCHORARRAY(Dados!$B$5),0,2),NA(),-1),NA()))</f>
        <v>#N/A</v>
      </c>
      <c r="D51" s="26" t="e" cm="1">
        <f t="array" aca="1" ref="D51" ca="1">IF(OR($B51="",Premissas!$C$11=""),"",IFERROR(_xlfn.XLOOKUP($B51,INDEX(_xlfn.ANCHORARRAY(Dados!$E$5),0,1),INDEX(_xlfn.ANCHORARRAY(Dados!$E$5),0,2),NA(),-1),NA()))</f>
        <v>#N/A</v>
      </c>
      <c r="E51" s="26" t="e" cm="1">
        <f t="array" aca="1" ref="E51" ca="1">IF(OR($B51="",Premissas!$C$12=""),"",IFERROR(_xlfn.XLOOKUP($B51,INDEX(_xlfn.ANCHORARRAY(Dados!$H$5),0,1),INDEX(_xlfn.ANCHORARRAY(Dados!$H$5),0,2),NA(),-1),NA()))</f>
        <v>#N/A</v>
      </c>
      <c r="F51" s="26" t="e" cm="1">
        <f t="array" aca="1" ref="F51" ca="1">IF(OR($B51="",Premissas!$C$13=""),"",IFERROR(_xlfn.XLOOKUP($B51,INDEX(_xlfn.ANCHORARRAY(Dados!$K$5),0,1),INDEX(_xlfn.ANCHORARRAY(Dados!$K$5),0,2),NA(),-1),NA()))</f>
        <v>#N/A</v>
      </c>
      <c r="G51" s="26" t="e" cm="1">
        <f t="array" aca="1" ref="G51" ca="1">IF(OR($B51="",Premissas!$C$14=""),"",IFERROR(_xlfn.XLOOKUP($B51,INDEX(_xlfn.ANCHORARRAY(Dados!$N$5),0,1),INDEX(_xlfn.ANCHORARRAY(Dados!$N$5),0,2),NA(),-1),NA()))</f>
        <v>#N/A</v>
      </c>
      <c r="H51" s="26" t="e" cm="1">
        <f t="array" aca="1" ref="H51" ca="1">IF(OR($B51="",Premissas!$C$15=""),"",IFERROR(_xlfn.XLOOKUP($B51,INDEX(_xlfn.ANCHORARRAY(Dados!$Q$5),0,1),INDEX(_xlfn.ANCHORARRAY(Dados!$Q$5),0,2),NA(),-1),NA()))</f>
        <v>#N/A</v>
      </c>
      <c r="I51" s="27" t="e" cm="1">
        <f t="array" aca="1" ref="I51" ca="1">IF($B51="","",IFERROR(_xlfn.XLOOKUP($B51,INDEX(_xlfn.ANCHORARRAY(Dados!$T$5),0,1),_xlfn.ANCHORARRAY(Dados!$V$5),NA(),-1),NA()))</f>
        <v>#N/A</v>
      </c>
    </row>
    <row r="52" spans="2:9" x14ac:dyDescent="0.25">
      <c r="B52" s="24">
        <f ca="1"/>
        <v>45626</v>
      </c>
      <c r="C52" s="26" t="e" cm="1">
        <f t="array" aca="1" ref="C52" ca="1">IF(OR($B52="",Premissas!$C$10=""),"",IFERROR(_xlfn.XLOOKUP($B52,INDEX(_xlfn.ANCHORARRAY(Dados!$B$5),0,1),INDEX(_xlfn.ANCHORARRAY(Dados!$B$5),0,2),NA(),-1),NA()))</f>
        <v>#N/A</v>
      </c>
      <c r="D52" s="26" t="e" cm="1">
        <f t="array" aca="1" ref="D52" ca="1">IF(OR($B52="",Premissas!$C$11=""),"",IFERROR(_xlfn.XLOOKUP($B52,INDEX(_xlfn.ANCHORARRAY(Dados!$E$5),0,1),INDEX(_xlfn.ANCHORARRAY(Dados!$E$5),0,2),NA(),-1),NA()))</f>
        <v>#N/A</v>
      </c>
      <c r="E52" s="26" t="e" cm="1">
        <f t="array" aca="1" ref="E52" ca="1">IF(OR($B52="",Premissas!$C$12=""),"",IFERROR(_xlfn.XLOOKUP($B52,INDEX(_xlfn.ANCHORARRAY(Dados!$H$5),0,1),INDEX(_xlfn.ANCHORARRAY(Dados!$H$5),0,2),NA(),-1),NA()))</f>
        <v>#N/A</v>
      </c>
      <c r="F52" s="26" t="e" cm="1">
        <f t="array" aca="1" ref="F52" ca="1">IF(OR($B52="",Premissas!$C$13=""),"",IFERROR(_xlfn.XLOOKUP($B52,INDEX(_xlfn.ANCHORARRAY(Dados!$K$5),0,1),INDEX(_xlfn.ANCHORARRAY(Dados!$K$5),0,2),NA(),-1),NA()))</f>
        <v>#N/A</v>
      </c>
      <c r="G52" s="26" t="e" cm="1">
        <f t="array" aca="1" ref="G52" ca="1">IF(OR($B52="",Premissas!$C$14=""),"",IFERROR(_xlfn.XLOOKUP($B52,INDEX(_xlfn.ANCHORARRAY(Dados!$N$5),0,1),INDEX(_xlfn.ANCHORARRAY(Dados!$N$5),0,2),NA(),-1),NA()))</f>
        <v>#N/A</v>
      </c>
      <c r="H52" s="26" t="e" cm="1">
        <f t="array" aca="1" ref="H52" ca="1">IF(OR($B52="",Premissas!$C$15=""),"",IFERROR(_xlfn.XLOOKUP($B52,INDEX(_xlfn.ANCHORARRAY(Dados!$Q$5),0,1),INDEX(_xlfn.ANCHORARRAY(Dados!$Q$5),0,2),NA(),-1),NA()))</f>
        <v>#N/A</v>
      </c>
      <c r="I52" s="27" t="e" cm="1">
        <f t="array" aca="1" ref="I52" ca="1">IF($B52="","",IFERROR(_xlfn.XLOOKUP($B52,INDEX(_xlfn.ANCHORARRAY(Dados!$T$5),0,1),_xlfn.ANCHORARRAY(Dados!$V$5),NA(),-1),NA()))</f>
        <v>#N/A</v>
      </c>
    </row>
    <row r="53" spans="2:9" x14ac:dyDescent="0.25">
      <c r="B53" s="24">
        <f ca="1"/>
        <v>45657</v>
      </c>
      <c r="C53" s="26" t="e" cm="1">
        <f t="array" aca="1" ref="C53" ca="1">IF(OR($B53="",Premissas!$C$10=""),"",IFERROR(_xlfn.XLOOKUP($B53,INDEX(_xlfn.ANCHORARRAY(Dados!$B$5),0,1),INDEX(_xlfn.ANCHORARRAY(Dados!$B$5),0,2),NA(),-1),NA()))</f>
        <v>#N/A</v>
      </c>
      <c r="D53" s="26" t="e" cm="1">
        <f t="array" aca="1" ref="D53" ca="1">IF(OR($B53="",Premissas!$C$11=""),"",IFERROR(_xlfn.XLOOKUP($B53,INDEX(_xlfn.ANCHORARRAY(Dados!$E$5),0,1),INDEX(_xlfn.ANCHORARRAY(Dados!$E$5),0,2),NA(),-1),NA()))</f>
        <v>#N/A</v>
      </c>
      <c r="E53" s="26" t="e" cm="1">
        <f t="array" aca="1" ref="E53" ca="1">IF(OR($B53="",Premissas!$C$12=""),"",IFERROR(_xlfn.XLOOKUP($B53,INDEX(_xlfn.ANCHORARRAY(Dados!$H$5),0,1),INDEX(_xlfn.ANCHORARRAY(Dados!$H$5),0,2),NA(),-1),NA()))</f>
        <v>#N/A</v>
      </c>
      <c r="F53" s="26" t="e" cm="1">
        <f t="array" aca="1" ref="F53" ca="1">IF(OR($B53="",Premissas!$C$13=""),"",IFERROR(_xlfn.XLOOKUP($B53,INDEX(_xlfn.ANCHORARRAY(Dados!$K$5),0,1),INDEX(_xlfn.ANCHORARRAY(Dados!$K$5),0,2),NA(),-1),NA()))</f>
        <v>#N/A</v>
      </c>
      <c r="G53" s="26" t="e" cm="1">
        <f t="array" aca="1" ref="G53" ca="1">IF(OR($B53="",Premissas!$C$14=""),"",IFERROR(_xlfn.XLOOKUP($B53,INDEX(_xlfn.ANCHORARRAY(Dados!$N$5),0,1),INDEX(_xlfn.ANCHORARRAY(Dados!$N$5),0,2),NA(),-1),NA()))</f>
        <v>#N/A</v>
      </c>
      <c r="H53" s="26" t="e" cm="1">
        <f t="array" aca="1" ref="H53" ca="1">IF(OR($B53="",Premissas!$C$15=""),"",IFERROR(_xlfn.XLOOKUP($B53,INDEX(_xlfn.ANCHORARRAY(Dados!$Q$5),0,1),INDEX(_xlfn.ANCHORARRAY(Dados!$Q$5),0,2),NA(),-1),NA()))</f>
        <v>#N/A</v>
      </c>
      <c r="I53" s="27" t="e" cm="1">
        <f t="array" aca="1" ref="I53" ca="1">IF($B53="","",IFERROR(_xlfn.XLOOKUP($B53,INDEX(_xlfn.ANCHORARRAY(Dados!$T$5),0,1),_xlfn.ANCHORARRAY(Dados!$V$5),NA(),-1),NA()))</f>
        <v>#N/A</v>
      </c>
    </row>
    <row r="54" spans="2:9" x14ac:dyDescent="0.25">
      <c r="B54" s="24">
        <f ca="1"/>
        <v>45688</v>
      </c>
      <c r="C54" s="26" t="e" cm="1">
        <f t="array" aca="1" ref="C54" ca="1">IF(OR($B54="",Premissas!$C$10=""),"",IFERROR(_xlfn.XLOOKUP($B54,INDEX(_xlfn.ANCHORARRAY(Dados!$B$5),0,1),INDEX(_xlfn.ANCHORARRAY(Dados!$B$5),0,2),NA(),-1),NA()))</f>
        <v>#N/A</v>
      </c>
      <c r="D54" s="26" t="e" cm="1">
        <f t="array" aca="1" ref="D54" ca="1">IF(OR($B54="",Premissas!$C$11=""),"",IFERROR(_xlfn.XLOOKUP($B54,INDEX(_xlfn.ANCHORARRAY(Dados!$E$5),0,1),INDEX(_xlfn.ANCHORARRAY(Dados!$E$5),0,2),NA(),-1),NA()))</f>
        <v>#N/A</v>
      </c>
      <c r="E54" s="26" t="e" cm="1">
        <f t="array" aca="1" ref="E54" ca="1">IF(OR($B54="",Premissas!$C$12=""),"",IFERROR(_xlfn.XLOOKUP($B54,INDEX(_xlfn.ANCHORARRAY(Dados!$H$5),0,1),INDEX(_xlfn.ANCHORARRAY(Dados!$H$5),0,2),NA(),-1),NA()))</f>
        <v>#N/A</v>
      </c>
      <c r="F54" s="26" t="e" cm="1">
        <f t="array" aca="1" ref="F54" ca="1">IF(OR($B54="",Premissas!$C$13=""),"",IFERROR(_xlfn.XLOOKUP($B54,INDEX(_xlfn.ANCHORARRAY(Dados!$K$5),0,1),INDEX(_xlfn.ANCHORARRAY(Dados!$K$5),0,2),NA(),-1),NA()))</f>
        <v>#N/A</v>
      </c>
      <c r="G54" s="26" t="e" cm="1">
        <f t="array" aca="1" ref="G54" ca="1">IF(OR($B54="",Premissas!$C$14=""),"",IFERROR(_xlfn.XLOOKUP($B54,INDEX(_xlfn.ANCHORARRAY(Dados!$N$5),0,1),INDEX(_xlfn.ANCHORARRAY(Dados!$N$5),0,2),NA(),-1),NA()))</f>
        <v>#N/A</v>
      </c>
      <c r="H54" s="26" t="e" cm="1">
        <f t="array" aca="1" ref="H54" ca="1">IF(OR($B54="",Premissas!$C$15=""),"",IFERROR(_xlfn.XLOOKUP($B54,INDEX(_xlfn.ANCHORARRAY(Dados!$Q$5),0,1),INDEX(_xlfn.ANCHORARRAY(Dados!$Q$5),0,2),NA(),-1),NA()))</f>
        <v>#N/A</v>
      </c>
      <c r="I54" s="27" t="e" cm="1">
        <f t="array" aca="1" ref="I54" ca="1">IF($B54="","",IFERROR(_xlfn.XLOOKUP($B54,INDEX(_xlfn.ANCHORARRAY(Dados!$T$5),0,1),_xlfn.ANCHORARRAY(Dados!$V$5),NA(),-1),NA()))</f>
        <v>#N/A</v>
      </c>
    </row>
    <row r="55" spans="2:9" x14ac:dyDescent="0.25">
      <c r="B55" s="24">
        <f ca="1"/>
        <v>45716</v>
      </c>
      <c r="C55" s="26" t="e" cm="1">
        <f t="array" aca="1" ref="C55" ca="1">IF(OR($B55="",Premissas!$C$10=""),"",IFERROR(_xlfn.XLOOKUP($B55,INDEX(_xlfn.ANCHORARRAY(Dados!$B$5),0,1),INDEX(_xlfn.ANCHORARRAY(Dados!$B$5),0,2),NA(),-1),NA()))</f>
        <v>#N/A</v>
      </c>
      <c r="D55" s="26" t="e" cm="1">
        <f t="array" aca="1" ref="D55" ca="1">IF(OR($B55="",Premissas!$C$11=""),"",IFERROR(_xlfn.XLOOKUP($B55,INDEX(_xlfn.ANCHORARRAY(Dados!$E$5),0,1),INDEX(_xlfn.ANCHORARRAY(Dados!$E$5),0,2),NA(),-1),NA()))</f>
        <v>#N/A</v>
      </c>
      <c r="E55" s="26" t="e" cm="1">
        <f t="array" aca="1" ref="E55" ca="1">IF(OR($B55="",Premissas!$C$12=""),"",IFERROR(_xlfn.XLOOKUP($B55,INDEX(_xlfn.ANCHORARRAY(Dados!$H$5),0,1),INDEX(_xlfn.ANCHORARRAY(Dados!$H$5),0,2),NA(),-1),NA()))</f>
        <v>#N/A</v>
      </c>
      <c r="F55" s="26" t="e" cm="1">
        <f t="array" aca="1" ref="F55" ca="1">IF(OR($B55="",Premissas!$C$13=""),"",IFERROR(_xlfn.XLOOKUP($B55,INDEX(_xlfn.ANCHORARRAY(Dados!$K$5),0,1),INDEX(_xlfn.ANCHORARRAY(Dados!$K$5),0,2),NA(),-1),NA()))</f>
        <v>#N/A</v>
      </c>
      <c r="G55" s="26" t="e" cm="1">
        <f t="array" aca="1" ref="G55" ca="1">IF(OR($B55="",Premissas!$C$14=""),"",IFERROR(_xlfn.XLOOKUP($B55,INDEX(_xlfn.ANCHORARRAY(Dados!$N$5),0,1),INDEX(_xlfn.ANCHORARRAY(Dados!$N$5),0,2),NA(),-1),NA()))</f>
        <v>#N/A</v>
      </c>
      <c r="H55" s="26" t="e" cm="1">
        <f t="array" aca="1" ref="H55" ca="1">IF(OR($B55="",Premissas!$C$15=""),"",IFERROR(_xlfn.XLOOKUP($B55,INDEX(_xlfn.ANCHORARRAY(Dados!$Q$5),0,1),INDEX(_xlfn.ANCHORARRAY(Dados!$Q$5),0,2),NA(),-1),NA()))</f>
        <v>#N/A</v>
      </c>
      <c r="I55" s="27" t="e" cm="1">
        <f t="array" aca="1" ref="I55" ca="1">IF($B55="","",IFERROR(_xlfn.XLOOKUP($B55,INDEX(_xlfn.ANCHORARRAY(Dados!$T$5),0,1),_xlfn.ANCHORARRAY(Dados!$V$5),NA(),-1),NA()))</f>
        <v>#N/A</v>
      </c>
    </row>
    <row r="56" spans="2:9" x14ac:dyDescent="0.25">
      <c r="B56" s="24">
        <f ca="1"/>
        <v>45747</v>
      </c>
      <c r="C56" s="26" t="e" cm="1">
        <f t="array" aca="1" ref="C56" ca="1">IF(OR($B56="",Premissas!$C$10=""),"",IFERROR(_xlfn.XLOOKUP($B56,INDEX(_xlfn.ANCHORARRAY(Dados!$B$5),0,1),INDEX(_xlfn.ANCHORARRAY(Dados!$B$5),0,2),NA(),-1),NA()))</f>
        <v>#N/A</v>
      </c>
      <c r="D56" s="26" t="e" cm="1">
        <f t="array" aca="1" ref="D56" ca="1">IF(OR($B56="",Premissas!$C$11=""),"",IFERROR(_xlfn.XLOOKUP($B56,INDEX(_xlfn.ANCHORARRAY(Dados!$E$5),0,1),INDEX(_xlfn.ANCHORARRAY(Dados!$E$5),0,2),NA(),-1),NA()))</f>
        <v>#N/A</v>
      </c>
      <c r="E56" s="26" t="e" cm="1">
        <f t="array" aca="1" ref="E56" ca="1">IF(OR($B56="",Premissas!$C$12=""),"",IFERROR(_xlfn.XLOOKUP($B56,INDEX(_xlfn.ANCHORARRAY(Dados!$H$5),0,1),INDEX(_xlfn.ANCHORARRAY(Dados!$H$5),0,2),NA(),-1),NA()))</f>
        <v>#N/A</v>
      </c>
      <c r="F56" s="26" t="e" cm="1">
        <f t="array" aca="1" ref="F56" ca="1">IF(OR($B56="",Premissas!$C$13=""),"",IFERROR(_xlfn.XLOOKUP($B56,INDEX(_xlfn.ANCHORARRAY(Dados!$K$5),0,1),INDEX(_xlfn.ANCHORARRAY(Dados!$K$5),0,2),NA(),-1),NA()))</f>
        <v>#N/A</v>
      </c>
      <c r="G56" s="26" t="e" cm="1">
        <f t="array" aca="1" ref="G56" ca="1">IF(OR($B56="",Premissas!$C$14=""),"",IFERROR(_xlfn.XLOOKUP($B56,INDEX(_xlfn.ANCHORARRAY(Dados!$N$5),0,1),INDEX(_xlfn.ANCHORARRAY(Dados!$N$5),0,2),NA(),-1),NA()))</f>
        <v>#N/A</v>
      </c>
      <c r="H56" s="26" t="e" cm="1">
        <f t="array" aca="1" ref="H56" ca="1">IF(OR($B56="",Premissas!$C$15=""),"",IFERROR(_xlfn.XLOOKUP($B56,INDEX(_xlfn.ANCHORARRAY(Dados!$Q$5),0,1),INDEX(_xlfn.ANCHORARRAY(Dados!$Q$5),0,2),NA(),-1),NA()))</f>
        <v>#N/A</v>
      </c>
      <c r="I56" s="27" t="e" cm="1">
        <f t="array" aca="1" ref="I56" ca="1">IF($B56="","",IFERROR(_xlfn.XLOOKUP($B56,INDEX(_xlfn.ANCHORARRAY(Dados!$T$5),0,1),_xlfn.ANCHORARRAY(Dados!$V$5),NA(),-1),NA()))</f>
        <v>#N/A</v>
      </c>
    </row>
    <row r="57" spans="2:9" x14ac:dyDescent="0.25">
      <c r="B57" s="24">
        <f ca="1"/>
        <v>45777</v>
      </c>
      <c r="C57" s="26" t="e" cm="1">
        <f t="array" aca="1" ref="C57" ca="1">IF(OR($B57="",Premissas!$C$10=""),"",IFERROR(_xlfn.XLOOKUP($B57,INDEX(_xlfn.ANCHORARRAY(Dados!$B$5),0,1),INDEX(_xlfn.ANCHORARRAY(Dados!$B$5),0,2),NA(),-1),NA()))</f>
        <v>#N/A</v>
      </c>
      <c r="D57" s="26" t="e" cm="1">
        <f t="array" aca="1" ref="D57" ca="1">IF(OR($B57="",Premissas!$C$11=""),"",IFERROR(_xlfn.XLOOKUP($B57,INDEX(_xlfn.ANCHORARRAY(Dados!$E$5),0,1),INDEX(_xlfn.ANCHORARRAY(Dados!$E$5),0,2),NA(),-1),NA()))</f>
        <v>#N/A</v>
      </c>
      <c r="E57" s="26" t="e" cm="1">
        <f t="array" aca="1" ref="E57" ca="1">IF(OR($B57="",Premissas!$C$12=""),"",IFERROR(_xlfn.XLOOKUP($B57,INDEX(_xlfn.ANCHORARRAY(Dados!$H$5),0,1),INDEX(_xlfn.ANCHORARRAY(Dados!$H$5),0,2),NA(),-1),NA()))</f>
        <v>#N/A</v>
      </c>
      <c r="F57" s="26" t="e" cm="1">
        <f t="array" aca="1" ref="F57" ca="1">IF(OR($B57="",Premissas!$C$13=""),"",IFERROR(_xlfn.XLOOKUP($B57,INDEX(_xlfn.ANCHORARRAY(Dados!$K$5),0,1),INDEX(_xlfn.ANCHORARRAY(Dados!$K$5),0,2),NA(),-1),NA()))</f>
        <v>#N/A</v>
      </c>
      <c r="G57" s="26" t="e" cm="1">
        <f t="array" aca="1" ref="G57" ca="1">IF(OR($B57="",Premissas!$C$14=""),"",IFERROR(_xlfn.XLOOKUP($B57,INDEX(_xlfn.ANCHORARRAY(Dados!$N$5),0,1),INDEX(_xlfn.ANCHORARRAY(Dados!$N$5),0,2),NA(),-1),NA()))</f>
        <v>#N/A</v>
      </c>
      <c r="H57" s="26" t="e" cm="1">
        <f t="array" aca="1" ref="H57" ca="1">IF(OR($B57="",Premissas!$C$15=""),"",IFERROR(_xlfn.XLOOKUP($B57,INDEX(_xlfn.ANCHORARRAY(Dados!$Q$5),0,1),INDEX(_xlfn.ANCHORARRAY(Dados!$Q$5),0,2),NA(),-1),NA()))</f>
        <v>#N/A</v>
      </c>
      <c r="I57" s="27" t="e" cm="1">
        <f t="array" aca="1" ref="I57" ca="1">IF($B57="","",IFERROR(_xlfn.XLOOKUP($B57,INDEX(_xlfn.ANCHORARRAY(Dados!$T$5),0,1),_xlfn.ANCHORARRAY(Dados!$V$5),NA(),-1),NA()))</f>
        <v>#N/A</v>
      </c>
    </row>
    <row r="58" spans="2:9" x14ac:dyDescent="0.25">
      <c r="B58" s="24">
        <f ca="1"/>
        <v>45808</v>
      </c>
      <c r="C58" s="26" t="e" cm="1">
        <f t="array" aca="1" ref="C58" ca="1">IF(OR($B58="",Premissas!$C$10=""),"",IFERROR(_xlfn.XLOOKUP($B58,INDEX(_xlfn.ANCHORARRAY(Dados!$B$5),0,1),INDEX(_xlfn.ANCHORARRAY(Dados!$B$5),0,2),NA(),-1),NA()))</f>
        <v>#N/A</v>
      </c>
      <c r="D58" s="26" t="e" cm="1">
        <f t="array" aca="1" ref="D58" ca="1">IF(OR($B58="",Premissas!$C$11=""),"",IFERROR(_xlfn.XLOOKUP($B58,INDEX(_xlfn.ANCHORARRAY(Dados!$E$5),0,1),INDEX(_xlfn.ANCHORARRAY(Dados!$E$5),0,2),NA(),-1),NA()))</f>
        <v>#N/A</v>
      </c>
      <c r="E58" s="26" t="e" cm="1">
        <f t="array" aca="1" ref="E58" ca="1">IF(OR($B58="",Premissas!$C$12=""),"",IFERROR(_xlfn.XLOOKUP($B58,INDEX(_xlfn.ANCHORARRAY(Dados!$H$5),0,1),INDEX(_xlfn.ANCHORARRAY(Dados!$H$5),0,2),NA(),-1),NA()))</f>
        <v>#N/A</v>
      </c>
      <c r="F58" s="26" t="e" cm="1">
        <f t="array" aca="1" ref="F58" ca="1">IF(OR($B58="",Premissas!$C$13=""),"",IFERROR(_xlfn.XLOOKUP($B58,INDEX(_xlfn.ANCHORARRAY(Dados!$K$5),0,1),INDEX(_xlfn.ANCHORARRAY(Dados!$K$5),0,2),NA(),-1),NA()))</f>
        <v>#N/A</v>
      </c>
      <c r="G58" s="26" t="e" cm="1">
        <f t="array" aca="1" ref="G58" ca="1">IF(OR($B58="",Premissas!$C$14=""),"",IFERROR(_xlfn.XLOOKUP($B58,INDEX(_xlfn.ANCHORARRAY(Dados!$N$5),0,1),INDEX(_xlfn.ANCHORARRAY(Dados!$N$5),0,2),NA(),-1),NA()))</f>
        <v>#N/A</v>
      </c>
      <c r="H58" s="26" t="e" cm="1">
        <f t="array" aca="1" ref="H58" ca="1">IF(OR($B58="",Premissas!$C$15=""),"",IFERROR(_xlfn.XLOOKUP($B58,INDEX(_xlfn.ANCHORARRAY(Dados!$Q$5),0,1),INDEX(_xlfn.ANCHORARRAY(Dados!$Q$5),0,2),NA(),-1),NA()))</f>
        <v>#N/A</v>
      </c>
      <c r="I58" s="27" t="e" cm="1">
        <f t="array" aca="1" ref="I58" ca="1">IF($B58="","",IFERROR(_xlfn.XLOOKUP($B58,INDEX(_xlfn.ANCHORARRAY(Dados!$T$5),0,1),_xlfn.ANCHORARRAY(Dados!$V$5),NA(),-1),NA()))</f>
        <v>#N/A</v>
      </c>
    </row>
    <row r="59" spans="2:9" x14ac:dyDescent="0.25">
      <c r="B59" s="24">
        <f ca="1"/>
        <v>45838</v>
      </c>
      <c r="C59" s="26" t="e" cm="1">
        <f t="array" aca="1" ref="C59" ca="1">IF(OR($B59="",Premissas!$C$10=""),"",IFERROR(_xlfn.XLOOKUP($B59,INDEX(_xlfn.ANCHORARRAY(Dados!$B$5),0,1),INDEX(_xlfn.ANCHORARRAY(Dados!$B$5),0,2),NA(),-1),NA()))</f>
        <v>#N/A</v>
      </c>
      <c r="D59" s="26" t="e" cm="1">
        <f t="array" aca="1" ref="D59" ca="1">IF(OR($B59="",Premissas!$C$11=""),"",IFERROR(_xlfn.XLOOKUP($B59,INDEX(_xlfn.ANCHORARRAY(Dados!$E$5),0,1),INDEX(_xlfn.ANCHORARRAY(Dados!$E$5),0,2),NA(),-1),NA()))</f>
        <v>#N/A</v>
      </c>
      <c r="E59" s="26" t="e" cm="1">
        <f t="array" aca="1" ref="E59" ca="1">IF(OR($B59="",Premissas!$C$12=""),"",IFERROR(_xlfn.XLOOKUP($B59,INDEX(_xlfn.ANCHORARRAY(Dados!$H$5),0,1),INDEX(_xlfn.ANCHORARRAY(Dados!$H$5),0,2),NA(),-1),NA()))</f>
        <v>#N/A</v>
      </c>
      <c r="F59" s="26" t="e" cm="1">
        <f t="array" aca="1" ref="F59" ca="1">IF(OR($B59="",Premissas!$C$13=""),"",IFERROR(_xlfn.XLOOKUP($B59,INDEX(_xlfn.ANCHORARRAY(Dados!$K$5),0,1),INDEX(_xlfn.ANCHORARRAY(Dados!$K$5),0,2),NA(),-1),NA()))</f>
        <v>#N/A</v>
      </c>
      <c r="G59" s="26" t="e" cm="1">
        <f t="array" aca="1" ref="G59" ca="1">IF(OR($B59="",Premissas!$C$14=""),"",IFERROR(_xlfn.XLOOKUP($B59,INDEX(_xlfn.ANCHORARRAY(Dados!$N$5),0,1),INDEX(_xlfn.ANCHORARRAY(Dados!$N$5),0,2),NA(),-1),NA()))</f>
        <v>#N/A</v>
      </c>
      <c r="H59" s="26" t="e" cm="1">
        <f t="array" aca="1" ref="H59" ca="1">IF(OR($B59="",Premissas!$C$15=""),"",IFERROR(_xlfn.XLOOKUP($B59,INDEX(_xlfn.ANCHORARRAY(Dados!$Q$5),0,1),INDEX(_xlfn.ANCHORARRAY(Dados!$Q$5),0,2),NA(),-1),NA()))</f>
        <v>#N/A</v>
      </c>
      <c r="I59" s="27" t="e" cm="1">
        <f t="array" aca="1" ref="I59" ca="1">IF($B59="","",IFERROR(_xlfn.XLOOKUP($B59,INDEX(_xlfn.ANCHORARRAY(Dados!$T$5),0,1),_xlfn.ANCHORARRAY(Dados!$V$5),NA(),-1),NA()))</f>
        <v>#N/A</v>
      </c>
    </row>
    <row r="60" spans="2:9" x14ac:dyDescent="0.25">
      <c r="B60" s="24">
        <f ca="1"/>
        <v>45869</v>
      </c>
      <c r="C60" s="26" t="e" cm="1">
        <f t="array" aca="1" ref="C60" ca="1">IF(OR($B60="",Premissas!$C$10=""),"",IFERROR(_xlfn.XLOOKUP($B60,INDEX(_xlfn.ANCHORARRAY(Dados!$B$5),0,1),INDEX(_xlfn.ANCHORARRAY(Dados!$B$5),0,2),NA(),-1),NA()))</f>
        <v>#N/A</v>
      </c>
      <c r="D60" s="26" t="e" cm="1">
        <f t="array" aca="1" ref="D60" ca="1">IF(OR($B60="",Premissas!$C$11=""),"",IFERROR(_xlfn.XLOOKUP($B60,INDEX(_xlfn.ANCHORARRAY(Dados!$E$5),0,1),INDEX(_xlfn.ANCHORARRAY(Dados!$E$5),0,2),NA(),-1),NA()))</f>
        <v>#N/A</v>
      </c>
      <c r="E60" s="26" t="e" cm="1">
        <f t="array" aca="1" ref="E60" ca="1">IF(OR($B60="",Premissas!$C$12=""),"",IFERROR(_xlfn.XLOOKUP($B60,INDEX(_xlfn.ANCHORARRAY(Dados!$H$5),0,1),INDEX(_xlfn.ANCHORARRAY(Dados!$H$5),0,2),NA(),-1),NA()))</f>
        <v>#N/A</v>
      </c>
      <c r="F60" s="26" t="e" cm="1">
        <f t="array" aca="1" ref="F60" ca="1">IF(OR($B60="",Premissas!$C$13=""),"",IFERROR(_xlfn.XLOOKUP($B60,INDEX(_xlfn.ANCHORARRAY(Dados!$K$5),0,1),INDEX(_xlfn.ANCHORARRAY(Dados!$K$5),0,2),NA(),-1),NA()))</f>
        <v>#N/A</v>
      </c>
      <c r="G60" s="26" t="e" cm="1">
        <f t="array" aca="1" ref="G60" ca="1">IF(OR($B60="",Premissas!$C$14=""),"",IFERROR(_xlfn.XLOOKUP($B60,INDEX(_xlfn.ANCHORARRAY(Dados!$N$5),0,1),INDEX(_xlfn.ANCHORARRAY(Dados!$N$5),0,2),NA(),-1),NA()))</f>
        <v>#N/A</v>
      </c>
      <c r="H60" s="26" t="e" cm="1">
        <f t="array" aca="1" ref="H60" ca="1">IF(OR($B60="",Premissas!$C$15=""),"",IFERROR(_xlfn.XLOOKUP($B60,INDEX(_xlfn.ANCHORARRAY(Dados!$Q$5),0,1),INDEX(_xlfn.ANCHORARRAY(Dados!$Q$5),0,2),NA(),-1),NA()))</f>
        <v>#N/A</v>
      </c>
      <c r="I60" s="27" t="e" cm="1">
        <f t="array" aca="1" ref="I60" ca="1">IF($B60="","",IFERROR(_xlfn.XLOOKUP($B60,INDEX(_xlfn.ANCHORARRAY(Dados!$T$5),0,1),_xlfn.ANCHORARRAY(Dados!$V$5),NA(),-1),NA()))</f>
        <v>#N/A</v>
      </c>
    </row>
    <row r="61" spans="2:9" x14ac:dyDescent="0.25">
      <c r="B61" s="24">
        <f ca="1"/>
        <v>45900</v>
      </c>
      <c r="C61" s="26" t="e" cm="1">
        <f t="array" aca="1" ref="C61" ca="1">IF(OR($B61="",Premissas!$C$10=""),"",IFERROR(_xlfn.XLOOKUP($B61,INDEX(_xlfn.ANCHORARRAY(Dados!$B$5),0,1),INDEX(_xlfn.ANCHORARRAY(Dados!$B$5),0,2),NA(),-1),NA()))</f>
        <v>#N/A</v>
      </c>
      <c r="D61" s="26" t="e" cm="1">
        <f t="array" aca="1" ref="D61" ca="1">IF(OR($B61="",Premissas!$C$11=""),"",IFERROR(_xlfn.XLOOKUP($B61,INDEX(_xlfn.ANCHORARRAY(Dados!$E$5),0,1),INDEX(_xlfn.ANCHORARRAY(Dados!$E$5),0,2),NA(),-1),NA()))</f>
        <v>#N/A</v>
      </c>
      <c r="E61" s="26" t="e" cm="1">
        <f t="array" aca="1" ref="E61" ca="1">IF(OR($B61="",Premissas!$C$12=""),"",IFERROR(_xlfn.XLOOKUP($B61,INDEX(_xlfn.ANCHORARRAY(Dados!$H$5),0,1),INDEX(_xlfn.ANCHORARRAY(Dados!$H$5),0,2),NA(),-1),NA()))</f>
        <v>#N/A</v>
      </c>
      <c r="F61" s="26" t="e" cm="1">
        <f t="array" aca="1" ref="F61" ca="1">IF(OR($B61="",Premissas!$C$13=""),"",IFERROR(_xlfn.XLOOKUP($B61,INDEX(_xlfn.ANCHORARRAY(Dados!$K$5),0,1),INDEX(_xlfn.ANCHORARRAY(Dados!$K$5),0,2),NA(),-1),NA()))</f>
        <v>#N/A</v>
      </c>
      <c r="G61" s="26" t="e" cm="1">
        <f t="array" aca="1" ref="G61" ca="1">IF(OR($B61="",Premissas!$C$14=""),"",IFERROR(_xlfn.XLOOKUP($B61,INDEX(_xlfn.ANCHORARRAY(Dados!$N$5),0,1),INDEX(_xlfn.ANCHORARRAY(Dados!$N$5),0,2),NA(),-1),NA()))</f>
        <v>#N/A</v>
      </c>
      <c r="H61" s="26" t="e" cm="1">
        <f t="array" aca="1" ref="H61" ca="1">IF(OR($B61="",Premissas!$C$15=""),"",IFERROR(_xlfn.XLOOKUP($B61,INDEX(_xlfn.ANCHORARRAY(Dados!$Q$5),0,1),INDEX(_xlfn.ANCHORARRAY(Dados!$Q$5),0,2),NA(),-1),NA()))</f>
        <v>#N/A</v>
      </c>
      <c r="I61" s="27" t="e" cm="1">
        <f t="array" aca="1" ref="I61" ca="1">IF($B61="","",IFERROR(_xlfn.XLOOKUP($B61,INDEX(_xlfn.ANCHORARRAY(Dados!$T$5),0,1),_xlfn.ANCHORARRAY(Dados!$V$5),NA(),-1),NA()))</f>
        <v>#N/A</v>
      </c>
    </row>
    <row r="62" spans="2:9" x14ac:dyDescent="0.25">
      <c r="B62" s="24">
        <f ca="1"/>
        <v>45930</v>
      </c>
      <c r="C62" s="26" t="e" cm="1">
        <f t="array" aca="1" ref="C62" ca="1">IF(OR($B62="",Premissas!$C$10=""),"",IFERROR(_xlfn.XLOOKUP($B62,INDEX(_xlfn.ANCHORARRAY(Dados!$B$5),0,1),INDEX(_xlfn.ANCHORARRAY(Dados!$B$5),0,2),NA(),-1),NA()))</f>
        <v>#N/A</v>
      </c>
      <c r="D62" s="26" t="e" cm="1">
        <f t="array" aca="1" ref="D62" ca="1">IF(OR($B62="",Premissas!$C$11=""),"",IFERROR(_xlfn.XLOOKUP($B62,INDEX(_xlfn.ANCHORARRAY(Dados!$E$5),0,1),INDEX(_xlfn.ANCHORARRAY(Dados!$E$5),0,2),NA(),-1),NA()))</f>
        <v>#N/A</v>
      </c>
      <c r="E62" s="26" t="e" cm="1">
        <f t="array" aca="1" ref="E62" ca="1">IF(OR($B62="",Premissas!$C$12=""),"",IFERROR(_xlfn.XLOOKUP($B62,INDEX(_xlfn.ANCHORARRAY(Dados!$H$5),0,1),INDEX(_xlfn.ANCHORARRAY(Dados!$H$5),0,2),NA(),-1),NA()))</f>
        <v>#N/A</v>
      </c>
      <c r="F62" s="26" t="e" cm="1">
        <f t="array" aca="1" ref="F62" ca="1">IF(OR($B62="",Premissas!$C$13=""),"",IFERROR(_xlfn.XLOOKUP($B62,INDEX(_xlfn.ANCHORARRAY(Dados!$K$5),0,1),INDEX(_xlfn.ANCHORARRAY(Dados!$K$5),0,2),NA(),-1),NA()))</f>
        <v>#N/A</v>
      </c>
      <c r="G62" s="26" t="e" cm="1">
        <f t="array" aca="1" ref="G62" ca="1">IF(OR($B62="",Premissas!$C$14=""),"",IFERROR(_xlfn.XLOOKUP($B62,INDEX(_xlfn.ANCHORARRAY(Dados!$N$5),0,1),INDEX(_xlfn.ANCHORARRAY(Dados!$N$5),0,2),NA(),-1),NA()))</f>
        <v>#N/A</v>
      </c>
      <c r="H62" s="26" t="e" cm="1">
        <f t="array" aca="1" ref="H62" ca="1">IF(OR($B62="",Premissas!$C$15=""),"",IFERROR(_xlfn.XLOOKUP($B62,INDEX(_xlfn.ANCHORARRAY(Dados!$Q$5),0,1),INDEX(_xlfn.ANCHORARRAY(Dados!$Q$5),0,2),NA(),-1),NA()))</f>
        <v>#N/A</v>
      </c>
      <c r="I62" s="27" t="e" cm="1">
        <f t="array" aca="1" ref="I62" ca="1">IF($B62="","",IFERROR(_xlfn.XLOOKUP($B62,INDEX(_xlfn.ANCHORARRAY(Dados!$T$5),0,1),_xlfn.ANCHORARRAY(Dados!$V$5),NA(),-1),NA()))</f>
        <v>#N/A</v>
      </c>
    </row>
    <row r="63" spans="2:9" x14ac:dyDescent="0.25">
      <c r="B63" s="24">
        <f ca="1"/>
        <v>45961</v>
      </c>
      <c r="C63" s="26" t="e" cm="1">
        <f t="array" aca="1" ref="C63" ca="1">IF(OR($B63="",Premissas!$C$10=""),"",IFERROR(_xlfn.XLOOKUP($B63,INDEX(_xlfn.ANCHORARRAY(Dados!$B$5),0,1),INDEX(_xlfn.ANCHORARRAY(Dados!$B$5),0,2),NA(),-1),NA()))</f>
        <v>#N/A</v>
      </c>
      <c r="D63" s="26" t="e" cm="1">
        <f t="array" aca="1" ref="D63" ca="1">IF(OR($B63="",Premissas!$C$11=""),"",IFERROR(_xlfn.XLOOKUP($B63,INDEX(_xlfn.ANCHORARRAY(Dados!$E$5),0,1),INDEX(_xlfn.ANCHORARRAY(Dados!$E$5),0,2),NA(),-1),NA()))</f>
        <v>#N/A</v>
      </c>
      <c r="E63" s="26" t="e" cm="1">
        <f t="array" aca="1" ref="E63" ca="1">IF(OR($B63="",Premissas!$C$12=""),"",IFERROR(_xlfn.XLOOKUP($B63,INDEX(_xlfn.ANCHORARRAY(Dados!$H$5),0,1),INDEX(_xlfn.ANCHORARRAY(Dados!$H$5),0,2),NA(),-1),NA()))</f>
        <v>#N/A</v>
      </c>
      <c r="F63" s="26" t="e" cm="1">
        <f t="array" aca="1" ref="F63" ca="1">IF(OR($B63="",Premissas!$C$13=""),"",IFERROR(_xlfn.XLOOKUP($B63,INDEX(_xlfn.ANCHORARRAY(Dados!$K$5),0,1),INDEX(_xlfn.ANCHORARRAY(Dados!$K$5),0,2),NA(),-1),NA()))</f>
        <v>#N/A</v>
      </c>
      <c r="G63" s="26" t="e" cm="1">
        <f t="array" aca="1" ref="G63" ca="1">IF(OR($B63="",Premissas!$C$14=""),"",IFERROR(_xlfn.XLOOKUP($B63,INDEX(_xlfn.ANCHORARRAY(Dados!$N$5),0,1),INDEX(_xlfn.ANCHORARRAY(Dados!$N$5),0,2),NA(),-1),NA()))</f>
        <v>#N/A</v>
      </c>
      <c r="H63" s="26" t="e" cm="1">
        <f t="array" aca="1" ref="H63" ca="1">IF(OR($B63="",Premissas!$C$15=""),"",IFERROR(_xlfn.XLOOKUP($B63,INDEX(_xlfn.ANCHORARRAY(Dados!$Q$5),0,1),INDEX(_xlfn.ANCHORARRAY(Dados!$Q$5),0,2),NA(),-1),NA()))</f>
        <v>#N/A</v>
      </c>
      <c r="I63" s="27" t="e" cm="1">
        <f t="array" aca="1" ref="I63" ca="1">IF($B63="","",IFERROR(_xlfn.XLOOKUP($B63,INDEX(_xlfn.ANCHORARRAY(Dados!$T$5),0,1),_xlfn.ANCHORARRAY(Dados!$V$5),NA(),-1),NA()))</f>
        <v>#N/A</v>
      </c>
    </row>
    <row r="64" spans="2:9" x14ac:dyDescent="0.25">
      <c r="B64" s="24">
        <f ca="1"/>
        <v>45991</v>
      </c>
      <c r="C64" s="26" t="e" cm="1">
        <f t="array" aca="1" ref="C64" ca="1">IF(OR($B64="",Premissas!$C$10=""),"",IFERROR(_xlfn.XLOOKUP($B64,INDEX(_xlfn.ANCHORARRAY(Dados!$B$5),0,1),INDEX(_xlfn.ANCHORARRAY(Dados!$B$5),0,2),NA(),-1),NA()))</f>
        <v>#N/A</v>
      </c>
      <c r="D64" s="26" t="e" cm="1">
        <f t="array" aca="1" ref="D64" ca="1">IF(OR($B64="",Premissas!$C$11=""),"",IFERROR(_xlfn.XLOOKUP($B64,INDEX(_xlfn.ANCHORARRAY(Dados!$E$5),0,1),INDEX(_xlfn.ANCHORARRAY(Dados!$E$5),0,2),NA(),-1),NA()))</f>
        <v>#N/A</v>
      </c>
      <c r="E64" s="26" t="e" cm="1">
        <f t="array" aca="1" ref="E64" ca="1">IF(OR($B64="",Premissas!$C$12=""),"",IFERROR(_xlfn.XLOOKUP($B64,INDEX(_xlfn.ANCHORARRAY(Dados!$H$5),0,1),INDEX(_xlfn.ANCHORARRAY(Dados!$H$5),0,2),NA(),-1),NA()))</f>
        <v>#N/A</v>
      </c>
      <c r="F64" s="26" t="e" cm="1">
        <f t="array" aca="1" ref="F64" ca="1">IF(OR($B64="",Premissas!$C$13=""),"",IFERROR(_xlfn.XLOOKUP($B64,INDEX(_xlfn.ANCHORARRAY(Dados!$K$5),0,1),INDEX(_xlfn.ANCHORARRAY(Dados!$K$5),0,2),NA(),-1),NA()))</f>
        <v>#N/A</v>
      </c>
      <c r="G64" s="26" t="e" cm="1">
        <f t="array" aca="1" ref="G64" ca="1">IF(OR($B64="",Premissas!$C$14=""),"",IFERROR(_xlfn.XLOOKUP($B64,INDEX(_xlfn.ANCHORARRAY(Dados!$N$5),0,1),INDEX(_xlfn.ANCHORARRAY(Dados!$N$5),0,2),NA(),-1),NA()))</f>
        <v>#N/A</v>
      </c>
      <c r="H64" s="26" t="e" cm="1">
        <f t="array" aca="1" ref="H64" ca="1">IF(OR($B64="",Premissas!$C$15=""),"",IFERROR(_xlfn.XLOOKUP($B64,INDEX(_xlfn.ANCHORARRAY(Dados!$Q$5),0,1),INDEX(_xlfn.ANCHORARRAY(Dados!$Q$5),0,2),NA(),-1),NA()))</f>
        <v>#N/A</v>
      </c>
      <c r="I64" s="27" t="e" cm="1">
        <f t="array" aca="1" ref="I64" ca="1">IF($B64="","",IFERROR(_xlfn.XLOOKUP($B64,INDEX(_xlfn.ANCHORARRAY(Dados!$T$5),0,1),_xlfn.ANCHORARRAY(Dados!$V$5),NA(),-1),NA()))</f>
        <v>#N/A</v>
      </c>
    </row>
    <row r="65" spans="2:9" x14ac:dyDescent="0.25">
      <c r="B65" s="24">
        <f ca="1"/>
        <v>46022</v>
      </c>
      <c r="C65" s="26" t="e" cm="1">
        <f t="array" aca="1" ref="C65" ca="1">IF(OR($B65="",Premissas!$C$10=""),"",IFERROR(_xlfn.XLOOKUP($B65,INDEX(_xlfn.ANCHORARRAY(Dados!$B$5),0,1),INDEX(_xlfn.ANCHORARRAY(Dados!$B$5),0,2),NA(),-1),NA()))</f>
        <v>#N/A</v>
      </c>
      <c r="D65" s="26" t="e" cm="1">
        <f t="array" aca="1" ref="D65" ca="1">IF(OR($B65="",Premissas!$C$11=""),"",IFERROR(_xlfn.XLOOKUP($B65,INDEX(_xlfn.ANCHORARRAY(Dados!$E$5),0,1),INDEX(_xlfn.ANCHORARRAY(Dados!$E$5),0,2),NA(),-1),NA()))</f>
        <v>#N/A</v>
      </c>
      <c r="E65" s="26" t="e" cm="1">
        <f t="array" aca="1" ref="E65" ca="1">IF(OR($B65="",Premissas!$C$12=""),"",IFERROR(_xlfn.XLOOKUP($B65,INDEX(_xlfn.ANCHORARRAY(Dados!$H$5),0,1),INDEX(_xlfn.ANCHORARRAY(Dados!$H$5),0,2),NA(),-1),NA()))</f>
        <v>#N/A</v>
      </c>
      <c r="F65" s="26" t="e" cm="1">
        <f t="array" aca="1" ref="F65" ca="1">IF(OR($B65="",Premissas!$C$13=""),"",IFERROR(_xlfn.XLOOKUP($B65,INDEX(_xlfn.ANCHORARRAY(Dados!$K$5),0,1),INDEX(_xlfn.ANCHORARRAY(Dados!$K$5),0,2),NA(),-1),NA()))</f>
        <v>#N/A</v>
      </c>
      <c r="G65" s="26" t="e" cm="1">
        <f t="array" aca="1" ref="G65" ca="1">IF(OR($B65="",Premissas!$C$14=""),"",IFERROR(_xlfn.XLOOKUP($B65,INDEX(_xlfn.ANCHORARRAY(Dados!$N$5),0,1),INDEX(_xlfn.ANCHORARRAY(Dados!$N$5),0,2),NA(),-1),NA()))</f>
        <v>#N/A</v>
      </c>
      <c r="H65" s="26" t="e" cm="1">
        <f t="array" aca="1" ref="H65" ca="1">IF(OR($B65="",Premissas!$C$15=""),"",IFERROR(_xlfn.XLOOKUP($B65,INDEX(_xlfn.ANCHORARRAY(Dados!$Q$5),0,1),INDEX(_xlfn.ANCHORARRAY(Dados!$Q$5),0,2),NA(),-1),NA()))</f>
        <v>#N/A</v>
      </c>
      <c r="I65" s="27" t="e" cm="1">
        <f t="array" aca="1" ref="I65" ca="1">IF($B65="","",IFERROR(_xlfn.XLOOKUP($B65,INDEX(_xlfn.ANCHORARRAY(Dados!$T$5),0,1),_xlfn.ANCHORARRAY(Dados!$V$5),NA(),-1),NA()))</f>
        <v>#N/A</v>
      </c>
    </row>
    <row r="66" spans="2:9" x14ac:dyDescent="0.25">
      <c r="B66" s="24">
        <f ca="1"/>
        <v>46053</v>
      </c>
      <c r="C66" s="26" t="e" cm="1">
        <f t="array" aca="1" ref="C66" ca="1">IF(OR($B66="",Premissas!$C$10=""),"",IFERROR(_xlfn.XLOOKUP($B66,INDEX(_xlfn.ANCHORARRAY(Dados!$B$5),0,1),INDEX(_xlfn.ANCHORARRAY(Dados!$B$5),0,2),NA(),-1),NA()))</f>
        <v>#N/A</v>
      </c>
      <c r="D66" s="26" t="e" cm="1">
        <f t="array" aca="1" ref="D66" ca="1">IF(OR($B66="",Premissas!$C$11=""),"",IFERROR(_xlfn.XLOOKUP($B66,INDEX(_xlfn.ANCHORARRAY(Dados!$E$5),0,1),INDEX(_xlfn.ANCHORARRAY(Dados!$E$5),0,2),NA(),-1),NA()))</f>
        <v>#N/A</v>
      </c>
      <c r="E66" s="26" t="e" cm="1">
        <f t="array" aca="1" ref="E66" ca="1">IF(OR($B66="",Premissas!$C$12=""),"",IFERROR(_xlfn.XLOOKUP($B66,INDEX(_xlfn.ANCHORARRAY(Dados!$H$5),0,1),INDEX(_xlfn.ANCHORARRAY(Dados!$H$5),0,2),NA(),-1),NA()))</f>
        <v>#N/A</v>
      </c>
      <c r="F66" s="26" t="e" cm="1">
        <f t="array" aca="1" ref="F66" ca="1">IF(OR($B66="",Premissas!$C$13=""),"",IFERROR(_xlfn.XLOOKUP($B66,INDEX(_xlfn.ANCHORARRAY(Dados!$K$5),0,1),INDEX(_xlfn.ANCHORARRAY(Dados!$K$5),0,2),NA(),-1),NA()))</f>
        <v>#N/A</v>
      </c>
      <c r="G66" s="26" t="e" cm="1">
        <f t="array" aca="1" ref="G66" ca="1">IF(OR($B66="",Premissas!$C$14=""),"",IFERROR(_xlfn.XLOOKUP($B66,INDEX(_xlfn.ANCHORARRAY(Dados!$N$5),0,1),INDEX(_xlfn.ANCHORARRAY(Dados!$N$5),0,2),NA(),-1),NA()))</f>
        <v>#N/A</v>
      </c>
      <c r="H66" s="26" t="e" cm="1">
        <f t="array" aca="1" ref="H66" ca="1">IF(OR($B66="",Premissas!$C$15=""),"",IFERROR(_xlfn.XLOOKUP($B66,INDEX(_xlfn.ANCHORARRAY(Dados!$Q$5),0,1),INDEX(_xlfn.ANCHORARRAY(Dados!$Q$5),0,2),NA(),-1),NA()))</f>
        <v>#N/A</v>
      </c>
      <c r="I66" s="27" t="e" cm="1">
        <f t="array" aca="1" ref="I66" ca="1">IF($B66="","",IFERROR(_xlfn.XLOOKUP($B66,INDEX(_xlfn.ANCHORARRAY(Dados!$T$5),0,1),_xlfn.ANCHORARRAY(Dados!$V$5),NA(),-1),NA()))</f>
        <v>#N/A</v>
      </c>
    </row>
    <row r="67" spans="2:9" x14ac:dyDescent="0.25">
      <c r="B67" s="24">
        <f ca="1"/>
        <v>46081</v>
      </c>
      <c r="C67" s="26" t="e" cm="1">
        <f t="array" aca="1" ref="C67" ca="1">IF(OR($B67="",Premissas!$C$10=""),"",IFERROR(_xlfn.XLOOKUP($B67,INDEX(_xlfn.ANCHORARRAY(Dados!$B$5),0,1),INDEX(_xlfn.ANCHORARRAY(Dados!$B$5),0,2),NA(),-1),NA()))</f>
        <v>#N/A</v>
      </c>
      <c r="D67" s="26" t="e" cm="1">
        <f t="array" aca="1" ref="D67" ca="1">IF(OR($B67="",Premissas!$C$11=""),"",IFERROR(_xlfn.XLOOKUP($B67,INDEX(_xlfn.ANCHORARRAY(Dados!$E$5),0,1),INDEX(_xlfn.ANCHORARRAY(Dados!$E$5),0,2),NA(),-1),NA()))</f>
        <v>#N/A</v>
      </c>
      <c r="E67" s="26" t="e" cm="1">
        <f t="array" aca="1" ref="E67" ca="1">IF(OR($B67="",Premissas!$C$12=""),"",IFERROR(_xlfn.XLOOKUP($B67,INDEX(_xlfn.ANCHORARRAY(Dados!$H$5),0,1),INDEX(_xlfn.ANCHORARRAY(Dados!$H$5),0,2),NA(),-1),NA()))</f>
        <v>#N/A</v>
      </c>
      <c r="F67" s="26" t="e" cm="1">
        <f t="array" aca="1" ref="F67" ca="1">IF(OR($B67="",Premissas!$C$13=""),"",IFERROR(_xlfn.XLOOKUP($B67,INDEX(_xlfn.ANCHORARRAY(Dados!$K$5),0,1),INDEX(_xlfn.ANCHORARRAY(Dados!$K$5),0,2),NA(),-1),NA()))</f>
        <v>#N/A</v>
      </c>
      <c r="G67" s="26" t="e" cm="1">
        <f t="array" aca="1" ref="G67" ca="1">IF(OR($B67="",Premissas!$C$14=""),"",IFERROR(_xlfn.XLOOKUP($B67,INDEX(_xlfn.ANCHORARRAY(Dados!$N$5),0,1),INDEX(_xlfn.ANCHORARRAY(Dados!$N$5),0,2),NA(),-1),NA()))</f>
        <v>#N/A</v>
      </c>
      <c r="H67" s="26" t="e" cm="1">
        <f t="array" aca="1" ref="H67" ca="1">IF(OR($B67="",Premissas!$C$15=""),"",IFERROR(_xlfn.XLOOKUP($B67,INDEX(_xlfn.ANCHORARRAY(Dados!$Q$5),0,1),INDEX(_xlfn.ANCHORARRAY(Dados!$Q$5),0,2),NA(),-1),NA()))</f>
        <v>#N/A</v>
      </c>
      <c r="I67" s="27" t="e" cm="1">
        <f t="array" aca="1" ref="I67" ca="1">IF($B67="","",IFERROR(_xlfn.XLOOKUP($B67,INDEX(_xlfn.ANCHORARRAY(Dados!$T$5),0,1),_xlfn.ANCHORARRAY(Dados!$V$5),NA(),-1),NA()))</f>
        <v>#N/A</v>
      </c>
    </row>
    <row r="68" spans="2:9" x14ac:dyDescent="0.25">
      <c r="B68" s="24">
        <f ca="1"/>
        <v>46112</v>
      </c>
      <c r="C68" s="26" t="e" cm="1">
        <f t="array" aca="1" ref="C68" ca="1">IF(OR($B68="",Premissas!$C$10=""),"",IFERROR(_xlfn.XLOOKUP($B68,INDEX(_xlfn.ANCHORARRAY(Dados!$B$5),0,1),INDEX(_xlfn.ANCHORARRAY(Dados!$B$5),0,2),NA(),-1),NA()))</f>
        <v>#N/A</v>
      </c>
      <c r="D68" s="26" t="e" cm="1">
        <f t="array" aca="1" ref="D68" ca="1">IF(OR($B68="",Premissas!$C$11=""),"",IFERROR(_xlfn.XLOOKUP($B68,INDEX(_xlfn.ANCHORARRAY(Dados!$E$5),0,1),INDEX(_xlfn.ANCHORARRAY(Dados!$E$5),0,2),NA(),-1),NA()))</f>
        <v>#N/A</v>
      </c>
      <c r="E68" s="26" t="e" cm="1">
        <f t="array" aca="1" ref="E68" ca="1">IF(OR($B68="",Premissas!$C$12=""),"",IFERROR(_xlfn.XLOOKUP($B68,INDEX(_xlfn.ANCHORARRAY(Dados!$H$5),0,1),INDEX(_xlfn.ANCHORARRAY(Dados!$H$5),0,2),NA(),-1),NA()))</f>
        <v>#N/A</v>
      </c>
      <c r="F68" s="26" t="e" cm="1">
        <f t="array" aca="1" ref="F68" ca="1">IF(OR($B68="",Premissas!$C$13=""),"",IFERROR(_xlfn.XLOOKUP($B68,INDEX(_xlfn.ANCHORARRAY(Dados!$K$5),0,1),INDEX(_xlfn.ANCHORARRAY(Dados!$K$5),0,2),NA(),-1),NA()))</f>
        <v>#N/A</v>
      </c>
      <c r="G68" s="26" t="e" cm="1">
        <f t="array" aca="1" ref="G68" ca="1">IF(OR($B68="",Premissas!$C$14=""),"",IFERROR(_xlfn.XLOOKUP($B68,INDEX(_xlfn.ANCHORARRAY(Dados!$N$5),0,1),INDEX(_xlfn.ANCHORARRAY(Dados!$N$5),0,2),NA(),-1),NA()))</f>
        <v>#N/A</v>
      </c>
      <c r="H68" s="26" t="e" cm="1">
        <f t="array" aca="1" ref="H68" ca="1">IF(OR($B68="",Premissas!$C$15=""),"",IFERROR(_xlfn.XLOOKUP($B68,INDEX(_xlfn.ANCHORARRAY(Dados!$Q$5),0,1),INDEX(_xlfn.ANCHORARRAY(Dados!$Q$5),0,2),NA(),-1),NA()))</f>
        <v>#N/A</v>
      </c>
      <c r="I68" s="27" t="e" cm="1">
        <f t="array" aca="1" ref="I68" ca="1">IF($B68="","",IFERROR(_xlfn.XLOOKUP($B68,INDEX(_xlfn.ANCHORARRAY(Dados!$T$5),0,1),_xlfn.ANCHORARRAY(Dados!$V$5),NA(),-1),NA()))</f>
        <v>#N/A</v>
      </c>
    </row>
    <row r="69" spans="2:9" x14ac:dyDescent="0.25">
      <c r="B69" s="24">
        <f ca="1"/>
        <v>46142</v>
      </c>
      <c r="C69" s="26" t="e" cm="1">
        <f t="array" aca="1" ref="C69" ca="1">IF(OR($B69="",Premissas!$C$10=""),"",IFERROR(_xlfn.XLOOKUP($B69,INDEX(_xlfn.ANCHORARRAY(Dados!$B$5),0,1),INDEX(_xlfn.ANCHORARRAY(Dados!$B$5),0,2),NA(),-1),NA()))</f>
        <v>#N/A</v>
      </c>
      <c r="D69" s="26" t="e" cm="1">
        <f t="array" aca="1" ref="D69" ca="1">IF(OR($B69="",Premissas!$C$11=""),"",IFERROR(_xlfn.XLOOKUP($B69,INDEX(_xlfn.ANCHORARRAY(Dados!$E$5),0,1),INDEX(_xlfn.ANCHORARRAY(Dados!$E$5),0,2),NA(),-1),NA()))</f>
        <v>#N/A</v>
      </c>
      <c r="E69" s="26" t="e" cm="1">
        <f t="array" aca="1" ref="E69" ca="1">IF(OR($B69="",Premissas!$C$12=""),"",IFERROR(_xlfn.XLOOKUP($B69,INDEX(_xlfn.ANCHORARRAY(Dados!$H$5),0,1),INDEX(_xlfn.ANCHORARRAY(Dados!$H$5),0,2),NA(),-1),NA()))</f>
        <v>#N/A</v>
      </c>
      <c r="F69" s="26" t="e" cm="1">
        <f t="array" aca="1" ref="F69" ca="1">IF(OR($B69="",Premissas!$C$13=""),"",IFERROR(_xlfn.XLOOKUP($B69,INDEX(_xlfn.ANCHORARRAY(Dados!$K$5),0,1),INDEX(_xlfn.ANCHORARRAY(Dados!$K$5),0,2),NA(),-1),NA()))</f>
        <v>#N/A</v>
      </c>
      <c r="G69" s="26" t="e" cm="1">
        <f t="array" aca="1" ref="G69" ca="1">IF(OR($B69="",Premissas!$C$14=""),"",IFERROR(_xlfn.XLOOKUP($B69,INDEX(_xlfn.ANCHORARRAY(Dados!$N$5),0,1),INDEX(_xlfn.ANCHORARRAY(Dados!$N$5),0,2),NA(),-1),NA()))</f>
        <v>#N/A</v>
      </c>
      <c r="H69" s="26" t="e" cm="1">
        <f t="array" aca="1" ref="H69" ca="1">IF(OR($B69="",Premissas!$C$15=""),"",IFERROR(_xlfn.XLOOKUP($B69,INDEX(_xlfn.ANCHORARRAY(Dados!$Q$5),0,1),INDEX(_xlfn.ANCHORARRAY(Dados!$Q$5),0,2),NA(),-1),NA()))</f>
        <v>#N/A</v>
      </c>
      <c r="I69" s="27" t="e" cm="1">
        <f t="array" aca="1" ref="I69" ca="1">IF($B69="","",IFERROR(_xlfn.XLOOKUP($B69,INDEX(_xlfn.ANCHORARRAY(Dados!$T$5),0,1),_xlfn.ANCHORARRAY(Dados!$V$5),NA(),-1),NA()))</f>
        <v>#N/A</v>
      </c>
    </row>
    <row r="70" spans="2:9" x14ac:dyDescent="0.25">
      <c r="B70" s="24">
        <f ca="1"/>
        <v>46173</v>
      </c>
      <c r="C70" s="26" t="e" cm="1">
        <f t="array" aca="1" ref="C70" ca="1">IF(OR($B70="",Premissas!$C$10=""),"",IFERROR(_xlfn.XLOOKUP($B70,INDEX(_xlfn.ANCHORARRAY(Dados!$B$5),0,1),INDEX(_xlfn.ANCHORARRAY(Dados!$B$5),0,2),NA(),-1),NA()))</f>
        <v>#N/A</v>
      </c>
      <c r="D70" s="26" t="e" cm="1">
        <f t="array" aca="1" ref="D70" ca="1">IF(OR($B70="",Premissas!$C$11=""),"",IFERROR(_xlfn.XLOOKUP($B70,INDEX(_xlfn.ANCHORARRAY(Dados!$E$5),0,1),INDEX(_xlfn.ANCHORARRAY(Dados!$E$5),0,2),NA(),-1),NA()))</f>
        <v>#N/A</v>
      </c>
      <c r="E70" s="26" t="e" cm="1">
        <f t="array" aca="1" ref="E70" ca="1">IF(OR($B70="",Premissas!$C$12=""),"",IFERROR(_xlfn.XLOOKUP($B70,INDEX(_xlfn.ANCHORARRAY(Dados!$H$5),0,1),INDEX(_xlfn.ANCHORARRAY(Dados!$H$5),0,2),NA(),-1),NA()))</f>
        <v>#N/A</v>
      </c>
      <c r="F70" s="26" t="e" cm="1">
        <f t="array" aca="1" ref="F70" ca="1">IF(OR($B70="",Premissas!$C$13=""),"",IFERROR(_xlfn.XLOOKUP($B70,INDEX(_xlfn.ANCHORARRAY(Dados!$K$5),0,1),INDEX(_xlfn.ANCHORARRAY(Dados!$K$5),0,2),NA(),-1),NA()))</f>
        <v>#N/A</v>
      </c>
      <c r="G70" s="26" t="e" cm="1">
        <f t="array" aca="1" ref="G70" ca="1">IF(OR($B70="",Premissas!$C$14=""),"",IFERROR(_xlfn.XLOOKUP($B70,INDEX(_xlfn.ANCHORARRAY(Dados!$N$5),0,1),INDEX(_xlfn.ANCHORARRAY(Dados!$N$5),0,2),NA(),-1),NA()))</f>
        <v>#N/A</v>
      </c>
      <c r="H70" s="26" t="e" cm="1">
        <f t="array" aca="1" ref="H70" ca="1">IF(OR($B70="",Premissas!$C$15=""),"",IFERROR(_xlfn.XLOOKUP($B70,INDEX(_xlfn.ANCHORARRAY(Dados!$Q$5),0,1),INDEX(_xlfn.ANCHORARRAY(Dados!$Q$5),0,2),NA(),-1),NA()))</f>
        <v>#N/A</v>
      </c>
      <c r="I70" s="27" t="e" cm="1">
        <f t="array" aca="1" ref="I70" ca="1">IF($B70="","",IFERROR(_xlfn.XLOOKUP($B70,INDEX(_xlfn.ANCHORARRAY(Dados!$T$5),0,1),_xlfn.ANCHORARRAY(Dados!$V$5),NA(),-1),NA()))</f>
        <v>#N/A</v>
      </c>
    </row>
    <row r="71" spans="2:9" x14ac:dyDescent="0.25">
      <c r="B71" s="24">
        <f ca="1"/>
        <v>46203</v>
      </c>
      <c r="C71" s="26" t="e" cm="1">
        <f t="array" aca="1" ref="C71" ca="1">IF(OR($B71="",Premissas!$C$10=""),"",IFERROR(_xlfn.XLOOKUP($B71,INDEX(_xlfn.ANCHORARRAY(Dados!$B$5),0,1),INDEX(_xlfn.ANCHORARRAY(Dados!$B$5),0,2),NA(),-1),NA()))</f>
        <v>#N/A</v>
      </c>
      <c r="D71" s="26" t="e" cm="1">
        <f t="array" aca="1" ref="D71" ca="1">IF(OR($B71="",Premissas!$C$11=""),"",IFERROR(_xlfn.XLOOKUP($B71,INDEX(_xlfn.ANCHORARRAY(Dados!$E$5),0,1),INDEX(_xlfn.ANCHORARRAY(Dados!$E$5),0,2),NA(),-1),NA()))</f>
        <v>#N/A</v>
      </c>
      <c r="E71" s="26" t="e" cm="1">
        <f t="array" aca="1" ref="E71" ca="1">IF(OR($B71="",Premissas!$C$12=""),"",IFERROR(_xlfn.XLOOKUP($B71,INDEX(_xlfn.ANCHORARRAY(Dados!$H$5),0,1),INDEX(_xlfn.ANCHORARRAY(Dados!$H$5),0,2),NA(),-1),NA()))</f>
        <v>#N/A</v>
      </c>
      <c r="F71" s="26" t="e" cm="1">
        <f t="array" aca="1" ref="F71" ca="1">IF(OR($B71="",Premissas!$C$13=""),"",IFERROR(_xlfn.XLOOKUP($B71,INDEX(_xlfn.ANCHORARRAY(Dados!$K$5),0,1),INDEX(_xlfn.ANCHORARRAY(Dados!$K$5),0,2),NA(),-1),NA()))</f>
        <v>#N/A</v>
      </c>
      <c r="G71" s="26" t="e" cm="1">
        <f t="array" aca="1" ref="G71" ca="1">IF(OR($B71="",Premissas!$C$14=""),"",IFERROR(_xlfn.XLOOKUP($B71,INDEX(_xlfn.ANCHORARRAY(Dados!$N$5),0,1),INDEX(_xlfn.ANCHORARRAY(Dados!$N$5),0,2),NA(),-1),NA()))</f>
        <v>#N/A</v>
      </c>
      <c r="H71" s="26" t="e" cm="1">
        <f t="array" aca="1" ref="H71" ca="1">IF(OR($B71="",Premissas!$C$15=""),"",IFERROR(_xlfn.XLOOKUP($B71,INDEX(_xlfn.ANCHORARRAY(Dados!$Q$5),0,1),INDEX(_xlfn.ANCHORARRAY(Dados!$Q$5),0,2),NA(),-1),NA()))</f>
        <v>#N/A</v>
      </c>
      <c r="I71" s="27" t="e" cm="1">
        <f t="array" aca="1" ref="I71" ca="1">IF($B71="","",IFERROR(_xlfn.XLOOKUP($B71,INDEX(_xlfn.ANCHORARRAY(Dados!$T$5),0,1),_xlfn.ANCHORARRAY(Dados!$V$5),NA(),-1),NA()))</f>
        <v>#N/A</v>
      </c>
    </row>
    <row r="72" spans="2:9" x14ac:dyDescent="0.25">
      <c r="B72" s="24">
        <f ca="1"/>
        <v>46234</v>
      </c>
      <c r="C72" s="26" t="e" cm="1">
        <f t="array" aca="1" ref="C72" ca="1">IF(OR($B72="",Premissas!$C$10=""),"",IFERROR(_xlfn.XLOOKUP($B72,INDEX(_xlfn.ANCHORARRAY(Dados!$B$5),0,1),INDEX(_xlfn.ANCHORARRAY(Dados!$B$5),0,2),NA(),-1),NA()))</f>
        <v>#N/A</v>
      </c>
      <c r="D72" s="26" t="e" cm="1">
        <f t="array" aca="1" ref="D72" ca="1">IF(OR($B72="",Premissas!$C$11=""),"",IFERROR(_xlfn.XLOOKUP($B72,INDEX(_xlfn.ANCHORARRAY(Dados!$E$5),0,1),INDEX(_xlfn.ANCHORARRAY(Dados!$E$5),0,2),NA(),-1),NA()))</f>
        <v>#N/A</v>
      </c>
      <c r="E72" s="26" t="e" cm="1">
        <f t="array" aca="1" ref="E72" ca="1">IF(OR($B72="",Premissas!$C$12=""),"",IFERROR(_xlfn.XLOOKUP($B72,INDEX(_xlfn.ANCHORARRAY(Dados!$H$5),0,1),INDEX(_xlfn.ANCHORARRAY(Dados!$H$5),0,2),NA(),-1),NA()))</f>
        <v>#N/A</v>
      </c>
      <c r="F72" s="26" t="e" cm="1">
        <f t="array" aca="1" ref="F72" ca="1">IF(OR($B72="",Premissas!$C$13=""),"",IFERROR(_xlfn.XLOOKUP($B72,INDEX(_xlfn.ANCHORARRAY(Dados!$K$5),0,1),INDEX(_xlfn.ANCHORARRAY(Dados!$K$5),0,2),NA(),-1),NA()))</f>
        <v>#N/A</v>
      </c>
      <c r="G72" s="26" t="e" cm="1">
        <f t="array" aca="1" ref="G72" ca="1">IF(OR($B72="",Premissas!$C$14=""),"",IFERROR(_xlfn.XLOOKUP($B72,INDEX(_xlfn.ANCHORARRAY(Dados!$N$5),0,1),INDEX(_xlfn.ANCHORARRAY(Dados!$N$5),0,2),NA(),-1),NA()))</f>
        <v>#N/A</v>
      </c>
      <c r="H72" s="26" t="e" cm="1">
        <f t="array" aca="1" ref="H72" ca="1">IF(OR($B72="",Premissas!$C$15=""),"",IFERROR(_xlfn.XLOOKUP($B72,INDEX(_xlfn.ANCHORARRAY(Dados!$Q$5),0,1),INDEX(_xlfn.ANCHORARRAY(Dados!$Q$5),0,2),NA(),-1),NA()))</f>
        <v>#N/A</v>
      </c>
      <c r="I72" s="27" t="e" cm="1">
        <f t="array" aca="1" ref="I72" ca="1">IF($B72="","",IFERROR(_xlfn.XLOOKUP($B72,INDEX(_xlfn.ANCHORARRAY(Dados!$T$5),0,1),_xlfn.ANCHORARRAY(Dados!$V$5),NA(),-1),NA()))</f>
        <v>#N/A</v>
      </c>
    </row>
    <row r="73" spans="2:9" x14ac:dyDescent="0.25">
      <c r="B73" s="24">
        <f ca="1"/>
        <v>46265</v>
      </c>
      <c r="C73" s="26" t="e" cm="1">
        <f t="array" aca="1" ref="C73" ca="1">IF(OR($B73="",Premissas!$C$10=""),"",IFERROR(_xlfn.XLOOKUP($B73,INDEX(_xlfn.ANCHORARRAY(Dados!$B$5),0,1),INDEX(_xlfn.ANCHORARRAY(Dados!$B$5),0,2),NA(),-1),NA()))</f>
        <v>#N/A</v>
      </c>
      <c r="D73" s="26" t="e" cm="1">
        <f t="array" aca="1" ref="D73" ca="1">IF(OR($B73="",Premissas!$C$11=""),"",IFERROR(_xlfn.XLOOKUP($B73,INDEX(_xlfn.ANCHORARRAY(Dados!$E$5),0,1),INDEX(_xlfn.ANCHORARRAY(Dados!$E$5),0,2),NA(),-1),NA()))</f>
        <v>#N/A</v>
      </c>
      <c r="E73" s="26" t="e" cm="1">
        <f t="array" aca="1" ref="E73" ca="1">IF(OR($B73="",Premissas!$C$12=""),"",IFERROR(_xlfn.XLOOKUP($B73,INDEX(_xlfn.ANCHORARRAY(Dados!$H$5),0,1),INDEX(_xlfn.ANCHORARRAY(Dados!$H$5),0,2),NA(),-1),NA()))</f>
        <v>#N/A</v>
      </c>
      <c r="F73" s="26" t="e" cm="1">
        <f t="array" aca="1" ref="F73" ca="1">IF(OR($B73="",Premissas!$C$13=""),"",IFERROR(_xlfn.XLOOKUP($B73,INDEX(_xlfn.ANCHORARRAY(Dados!$K$5),0,1),INDEX(_xlfn.ANCHORARRAY(Dados!$K$5),0,2),NA(),-1),NA()))</f>
        <v>#N/A</v>
      </c>
      <c r="G73" s="26" t="e" cm="1">
        <f t="array" aca="1" ref="G73" ca="1">IF(OR($B73="",Premissas!$C$14=""),"",IFERROR(_xlfn.XLOOKUP($B73,INDEX(_xlfn.ANCHORARRAY(Dados!$N$5),0,1),INDEX(_xlfn.ANCHORARRAY(Dados!$N$5),0,2),NA(),-1),NA()))</f>
        <v>#N/A</v>
      </c>
      <c r="H73" s="26" t="e" cm="1">
        <f t="array" aca="1" ref="H73" ca="1">IF(OR($B73="",Premissas!$C$15=""),"",IFERROR(_xlfn.XLOOKUP($B73,INDEX(_xlfn.ANCHORARRAY(Dados!$Q$5),0,1),INDEX(_xlfn.ANCHORARRAY(Dados!$Q$5),0,2),NA(),-1),NA()))</f>
        <v>#N/A</v>
      </c>
      <c r="I73" s="27" t="e" cm="1">
        <f t="array" aca="1" ref="I73" ca="1">IF($B73="","",IFERROR(_xlfn.XLOOKUP($B73,INDEX(_xlfn.ANCHORARRAY(Dados!$T$5),0,1),_xlfn.ANCHORARRAY(Dados!$V$5),NA(),-1),NA()))</f>
        <v>#N/A</v>
      </c>
    </row>
    <row r="74" spans="2:9" x14ac:dyDescent="0.25">
      <c r="B74" s="24">
        <f ca="1"/>
        <v>46295</v>
      </c>
      <c r="C74" s="26" t="e" cm="1">
        <f t="array" aca="1" ref="C74" ca="1">IF(OR($B74="",Premissas!$C$10=""),"",IFERROR(_xlfn.XLOOKUP($B74,INDEX(_xlfn.ANCHORARRAY(Dados!$B$5),0,1),INDEX(_xlfn.ANCHORARRAY(Dados!$B$5),0,2),NA(),-1),NA()))</f>
        <v>#N/A</v>
      </c>
      <c r="D74" s="26" t="e" cm="1">
        <f t="array" aca="1" ref="D74" ca="1">IF(OR($B74="",Premissas!$C$11=""),"",IFERROR(_xlfn.XLOOKUP($B74,INDEX(_xlfn.ANCHORARRAY(Dados!$E$5),0,1),INDEX(_xlfn.ANCHORARRAY(Dados!$E$5),0,2),NA(),-1),NA()))</f>
        <v>#N/A</v>
      </c>
      <c r="E74" s="26" t="e" cm="1">
        <f t="array" aca="1" ref="E74" ca="1">IF(OR($B74="",Premissas!$C$12=""),"",IFERROR(_xlfn.XLOOKUP($B74,INDEX(_xlfn.ANCHORARRAY(Dados!$H$5),0,1),INDEX(_xlfn.ANCHORARRAY(Dados!$H$5),0,2),NA(),-1),NA()))</f>
        <v>#N/A</v>
      </c>
      <c r="F74" s="26" t="e" cm="1">
        <f t="array" aca="1" ref="F74" ca="1">IF(OR($B74="",Premissas!$C$13=""),"",IFERROR(_xlfn.XLOOKUP($B74,INDEX(_xlfn.ANCHORARRAY(Dados!$K$5),0,1),INDEX(_xlfn.ANCHORARRAY(Dados!$K$5),0,2),NA(),-1),NA()))</f>
        <v>#N/A</v>
      </c>
      <c r="G74" s="26" t="e" cm="1">
        <f t="array" aca="1" ref="G74" ca="1">IF(OR($B74="",Premissas!$C$14=""),"",IFERROR(_xlfn.XLOOKUP($B74,INDEX(_xlfn.ANCHORARRAY(Dados!$N$5),0,1),INDEX(_xlfn.ANCHORARRAY(Dados!$N$5),0,2),NA(),-1),NA()))</f>
        <v>#N/A</v>
      </c>
      <c r="H74" s="26" t="e" cm="1">
        <f t="array" aca="1" ref="H74" ca="1">IF(OR($B74="",Premissas!$C$15=""),"",IFERROR(_xlfn.XLOOKUP($B74,INDEX(_xlfn.ANCHORARRAY(Dados!$Q$5),0,1),INDEX(_xlfn.ANCHORARRAY(Dados!$Q$5),0,2),NA(),-1),NA()))</f>
        <v>#N/A</v>
      </c>
      <c r="I74" s="27" t="e" cm="1">
        <f t="array" aca="1" ref="I74" ca="1">IF($B74="","",IFERROR(_xlfn.XLOOKUP($B74,INDEX(_xlfn.ANCHORARRAY(Dados!$T$5),0,1),_xlfn.ANCHORARRAY(Dados!$V$5),NA(),-1),NA()))</f>
        <v>#N/A</v>
      </c>
    </row>
    <row r="75" spans="2:9" x14ac:dyDescent="0.25">
      <c r="B75" s="24"/>
      <c r="C75" s="26" t="str" cm="1">
        <f t="array" ref="C75">IF(OR($B75="",Premissas!$C$10=""),"",IFERROR(_xlfn.XLOOKUP($B75,INDEX(_xlfn.ANCHORARRAY(Dados!$B$5),0,1),INDEX(_xlfn.ANCHORARRAY(Dados!$B$5),0,2),NA(),-1),NA()))</f>
        <v/>
      </c>
      <c r="D75" s="26" t="str" cm="1">
        <f t="array" ref="D75">IF(OR($B75="",Premissas!$C$11=""),"",IFERROR(_xlfn.XLOOKUP($B75,INDEX(_xlfn.ANCHORARRAY(Dados!$E$5),0,1),INDEX(_xlfn.ANCHORARRAY(Dados!$E$5),0,2),NA(),-1),NA()))</f>
        <v/>
      </c>
      <c r="E75" s="26" t="str" cm="1">
        <f t="array" ref="E75">IF(OR($B75="",Premissas!$C$12=""),"",IFERROR(_xlfn.XLOOKUP($B75,INDEX(_xlfn.ANCHORARRAY(Dados!$H$5),0,1),INDEX(_xlfn.ANCHORARRAY(Dados!$H$5),0,2),NA(),-1),NA()))</f>
        <v/>
      </c>
      <c r="F75" s="26" t="str" cm="1">
        <f t="array" ref="F75">IF(OR($B75="",Premissas!$C$13=""),"",IFERROR(_xlfn.XLOOKUP($B75,INDEX(_xlfn.ANCHORARRAY(Dados!$K$5),0,1),INDEX(_xlfn.ANCHORARRAY(Dados!$K$5),0,2),NA(),-1),NA()))</f>
        <v/>
      </c>
      <c r="G75" s="26" t="str" cm="1">
        <f t="array" ref="G75">IF(OR($B75="",Premissas!$C$14=""),"",IFERROR(_xlfn.XLOOKUP($B75,INDEX(_xlfn.ANCHORARRAY(Dados!$N$5),0,1),INDEX(_xlfn.ANCHORARRAY(Dados!$N$5),0,2),NA(),-1),NA()))</f>
        <v/>
      </c>
      <c r="H75" s="26" t="str" cm="1">
        <f t="array" ref="H75">IF(OR($B75="",Premissas!$C$15=""),"",IFERROR(_xlfn.XLOOKUP($B75,INDEX(_xlfn.ANCHORARRAY(Dados!$Q$5),0,1),INDEX(_xlfn.ANCHORARRAY(Dados!$Q$5),0,2),NA(),-1),NA()))</f>
        <v/>
      </c>
      <c r="I75" s="27" t="str" cm="1">
        <f t="array" ref="I75">IF($B75="","",IFERROR(_xlfn.XLOOKUP($B75,INDEX(_xlfn.ANCHORARRAY(Dados!$T$5),0,1),_xlfn.ANCHORARRAY(Dados!$V$5),NA(),-1),NA()))</f>
        <v/>
      </c>
    </row>
    <row r="76" spans="2:9" x14ac:dyDescent="0.25">
      <c r="B76" s="24"/>
      <c r="C76" s="26" t="str" cm="1">
        <f t="array" ref="C76">IF(OR($B76="",Premissas!$C$10=""),"",IFERROR(_xlfn.XLOOKUP($B76,INDEX(_xlfn.ANCHORARRAY(Dados!$B$5),0,1),INDEX(_xlfn.ANCHORARRAY(Dados!$B$5),0,2),NA(),-1),NA()))</f>
        <v/>
      </c>
      <c r="D76" s="26" t="str" cm="1">
        <f t="array" ref="D76">IF(OR($B76="",Premissas!$C$11=""),"",IFERROR(_xlfn.XLOOKUP($B76,INDEX(_xlfn.ANCHORARRAY(Dados!$E$5),0,1),INDEX(_xlfn.ANCHORARRAY(Dados!$E$5),0,2),NA(),-1),NA()))</f>
        <v/>
      </c>
      <c r="E76" s="26" t="str" cm="1">
        <f t="array" ref="E76">IF(OR($B76="",Premissas!$C$12=""),"",IFERROR(_xlfn.XLOOKUP($B76,INDEX(_xlfn.ANCHORARRAY(Dados!$H$5),0,1),INDEX(_xlfn.ANCHORARRAY(Dados!$H$5),0,2),NA(),-1),NA()))</f>
        <v/>
      </c>
      <c r="F76" s="26" t="str" cm="1">
        <f t="array" ref="F76">IF(OR($B76="",Premissas!$C$13=""),"",IFERROR(_xlfn.XLOOKUP($B76,INDEX(_xlfn.ANCHORARRAY(Dados!$K$5),0,1),INDEX(_xlfn.ANCHORARRAY(Dados!$K$5),0,2),NA(),-1),NA()))</f>
        <v/>
      </c>
      <c r="G76" s="26" t="str" cm="1">
        <f t="array" ref="G76">IF(OR($B76="",Premissas!$C$14=""),"",IFERROR(_xlfn.XLOOKUP($B76,INDEX(_xlfn.ANCHORARRAY(Dados!$N$5),0,1),INDEX(_xlfn.ANCHORARRAY(Dados!$N$5),0,2),NA(),-1),NA()))</f>
        <v/>
      </c>
      <c r="H76" s="26" t="str" cm="1">
        <f t="array" ref="H76">IF(OR($B76="",Premissas!$C$15=""),"",IFERROR(_xlfn.XLOOKUP($B76,INDEX(_xlfn.ANCHORARRAY(Dados!$Q$5),0,1),INDEX(_xlfn.ANCHORARRAY(Dados!$Q$5),0,2),NA(),-1),NA()))</f>
        <v/>
      </c>
      <c r="I76" s="27" t="str" cm="1">
        <f t="array" ref="I76">IF($B76="","",IFERROR(_xlfn.XLOOKUP($B76,INDEX(_xlfn.ANCHORARRAY(Dados!$T$5),0,1),_xlfn.ANCHORARRAY(Dados!$V$5),NA(),-1),NA()))</f>
        <v/>
      </c>
    </row>
    <row r="77" spans="2:9" x14ac:dyDescent="0.25">
      <c r="B77" s="24"/>
      <c r="C77" s="26" t="str" cm="1">
        <f t="array" ref="C77">IF(OR($B77="",Premissas!$C$10=""),"",IFERROR(_xlfn.XLOOKUP($B77,INDEX(_xlfn.ANCHORARRAY(Dados!$B$5),0,1),INDEX(_xlfn.ANCHORARRAY(Dados!$B$5),0,2),NA(),-1),NA()))</f>
        <v/>
      </c>
      <c r="D77" s="26" t="str" cm="1">
        <f t="array" ref="D77">IF(OR($B77="",Premissas!$C$11=""),"",IFERROR(_xlfn.XLOOKUP($B77,INDEX(_xlfn.ANCHORARRAY(Dados!$E$5),0,1),INDEX(_xlfn.ANCHORARRAY(Dados!$E$5),0,2),NA(),-1),NA()))</f>
        <v/>
      </c>
      <c r="E77" s="26" t="str" cm="1">
        <f t="array" ref="E77">IF(OR($B77="",Premissas!$C$12=""),"",IFERROR(_xlfn.XLOOKUP($B77,INDEX(_xlfn.ANCHORARRAY(Dados!$H$5),0,1),INDEX(_xlfn.ANCHORARRAY(Dados!$H$5),0,2),NA(),-1),NA()))</f>
        <v/>
      </c>
      <c r="F77" s="26" t="str" cm="1">
        <f t="array" ref="F77">IF(OR($B77="",Premissas!$C$13=""),"",IFERROR(_xlfn.XLOOKUP($B77,INDEX(_xlfn.ANCHORARRAY(Dados!$K$5),0,1),INDEX(_xlfn.ANCHORARRAY(Dados!$K$5),0,2),NA(),-1),NA()))</f>
        <v/>
      </c>
      <c r="G77" s="26" t="str" cm="1">
        <f t="array" ref="G77">IF(OR($B77="",Premissas!$C$14=""),"",IFERROR(_xlfn.XLOOKUP($B77,INDEX(_xlfn.ANCHORARRAY(Dados!$N$5),0,1),INDEX(_xlfn.ANCHORARRAY(Dados!$N$5),0,2),NA(),-1),NA()))</f>
        <v/>
      </c>
      <c r="H77" s="26" t="str" cm="1">
        <f t="array" ref="H77">IF(OR($B77="",Premissas!$C$15=""),"",IFERROR(_xlfn.XLOOKUP($B77,INDEX(_xlfn.ANCHORARRAY(Dados!$Q$5),0,1),INDEX(_xlfn.ANCHORARRAY(Dados!$Q$5),0,2),NA(),-1),NA()))</f>
        <v/>
      </c>
      <c r="I77" s="27" t="str" cm="1">
        <f t="array" ref="I77">IF($B77="","",IFERROR(_xlfn.XLOOKUP($B77,INDEX(_xlfn.ANCHORARRAY(Dados!$T$5),0,1),_xlfn.ANCHORARRAY(Dados!$V$5),NA(),-1),NA()))</f>
        <v/>
      </c>
    </row>
    <row r="78" spans="2:9" x14ac:dyDescent="0.25">
      <c r="B78" s="24"/>
      <c r="C78" s="26" t="str" cm="1">
        <f t="array" ref="C78">IF(OR($B78="",Premissas!$C$10=""),"",IFERROR(_xlfn.XLOOKUP($B78,INDEX(_xlfn.ANCHORARRAY(Dados!$B$5),0,1),INDEX(_xlfn.ANCHORARRAY(Dados!$B$5),0,2),NA(),-1),NA()))</f>
        <v/>
      </c>
      <c r="D78" s="26" t="str" cm="1">
        <f t="array" ref="D78">IF(OR($B78="",Premissas!$C$11=""),"",IFERROR(_xlfn.XLOOKUP($B78,INDEX(_xlfn.ANCHORARRAY(Dados!$E$5),0,1),INDEX(_xlfn.ANCHORARRAY(Dados!$E$5),0,2),NA(),-1),NA()))</f>
        <v/>
      </c>
      <c r="E78" s="26" t="str" cm="1">
        <f t="array" ref="E78">IF(OR($B78="",Premissas!$C$12=""),"",IFERROR(_xlfn.XLOOKUP($B78,INDEX(_xlfn.ANCHORARRAY(Dados!$H$5),0,1),INDEX(_xlfn.ANCHORARRAY(Dados!$H$5),0,2),NA(),-1),NA()))</f>
        <v/>
      </c>
      <c r="F78" s="26" t="str" cm="1">
        <f t="array" ref="F78">IF(OR($B78="",Premissas!$C$13=""),"",IFERROR(_xlfn.XLOOKUP($B78,INDEX(_xlfn.ANCHORARRAY(Dados!$K$5),0,1),INDEX(_xlfn.ANCHORARRAY(Dados!$K$5),0,2),NA(),-1),NA()))</f>
        <v/>
      </c>
      <c r="G78" s="26" t="str" cm="1">
        <f t="array" ref="G78">IF(OR($B78="",Premissas!$C$14=""),"",IFERROR(_xlfn.XLOOKUP($B78,INDEX(_xlfn.ANCHORARRAY(Dados!$N$5),0,1),INDEX(_xlfn.ANCHORARRAY(Dados!$N$5),0,2),NA(),-1),NA()))</f>
        <v/>
      </c>
      <c r="H78" s="26" t="str" cm="1">
        <f t="array" ref="H78">IF(OR($B78="",Premissas!$C$15=""),"",IFERROR(_xlfn.XLOOKUP($B78,INDEX(_xlfn.ANCHORARRAY(Dados!$Q$5),0,1),INDEX(_xlfn.ANCHORARRAY(Dados!$Q$5),0,2),NA(),-1),NA()))</f>
        <v/>
      </c>
      <c r="I78" s="27" t="str" cm="1">
        <f t="array" ref="I78">IF($B78="","",IFERROR(_xlfn.XLOOKUP($B78,INDEX(_xlfn.ANCHORARRAY(Dados!$T$5),0,1),_xlfn.ANCHORARRAY(Dados!$V$5),NA(),-1),NA()))</f>
        <v/>
      </c>
    </row>
    <row r="79" spans="2:9" x14ac:dyDescent="0.25">
      <c r="B79" s="24"/>
      <c r="C79" s="26" t="str" cm="1">
        <f t="array" ref="C79">IF(OR($B79="",Premissas!$C$10=""),"",IFERROR(_xlfn.XLOOKUP($B79,INDEX(_xlfn.ANCHORARRAY(Dados!$B$5),0,1),INDEX(_xlfn.ANCHORARRAY(Dados!$B$5),0,2),NA(),-1),NA()))</f>
        <v/>
      </c>
      <c r="D79" s="26" t="str" cm="1">
        <f t="array" ref="D79">IF(OR($B79="",Premissas!$C$11=""),"",IFERROR(_xlfn.XLOOKUP($B79,INDEX(_xlfn.ANCHORARRAY(Dados!$E$5),0,1),INDEX(_xlfn.ANCHORARRAY(Dados!$E$5),0,2),NA(),-1),NA()))</f>
        <v/>
      </c>
      <c r="E79" s="26" t="str" cm="1">
        <f t="array" ref="E79">IF(OR($B79="",Premissas!$C$12=""),"",IFERROR(_xlfn.XLOOKUP($B79,INDEX(_xlfn.ANCHORARRAY(Dados!$H$5),0,1),INDEX(_xlfn.ANCHORARRAY(Dados!$H$5),0,2),NA(),-1),NA()))</f>
        <v/>
      </c>
      <c r="F79" s="26" t="str" cm="1">
        <f t="array" ref="F79">IF(OR($B79="",Premissas!$C$13=""),"",IFERROR(_xlfn.XLOOKUP($B79,INDEX(_xlfn.ANCHORARRAY(Dados!$K$5),0,1),INDEX(_xlfn.ANCHORARRAY(Dados!$K$5),0,2),NA(),-1),NA()))</f>
        <v/>
      </c>
      <c r="G79" s="26" t="str" cm="1">
        <f t="array" ref="G79">IF(OR($B79="",Premissas!$C$14=""),"",IFERROR(_xlfn.XLOOKUP($B79,INDEX(_xlfn.ANCHORARRAY(Dados!$N$5),0,1),INDEX(_xlfn.ANCHORARRAY(Dados!$N$5),0,2),NA(),-1),NA()))</f>
        <v/>
      </c>
      <c r="H79" s="26" t="str" cm="1">
        <f t="array" ref="H79">IF(OR($B79="",Premissas!$C$15=""),"",IFERROR(_xlfn.XLOOKUP($B79,INDEX(_xlfn.ANCHORARRAY(Dados!$Q$5),0,1),INDEX(_xlfn.ANCHORARRAY(Dados!$Q$5),0,2),NA(),-1),NA()))</f>
        <v/>
      </c>
      <c r="I79" s="27" t="str" cm="1">
        <f t="array" ref="I79">IF($B79="","",IFERROR(_xlfn.XLOOKUP($B79,INDEX(_xlfn.ANCHORARRAY(Dados!$T$5),0,1),_xlfn.ANCHORARRAY(Dados!$V$5),NA(),-1),NA()))</f>
        <v/>
      </c>
    </row>
    <row r="80" spans="2:9" x14ac:dyDescent="0.25">
      <c r="B80" s="24"/>
      <c r="C80" s="26" t="str" cm="1">
        <f t="array" ref="C80">IF(OR($B80="",Premissas!$C$10=""),"",IFERROR(_xlfn.XLOOKUP($B80,INDEX(_xlfn.ANCHORARRAY(Dados!$B$5),0,1),INDEX(_xlfn.ANCHORARRAY(Dados!$B$5),0,2),NA(),-1),NA()))</f>
        <v/>
      </c>
      <c r="D80" s="26" t="str" cm="1">
        <f t="array" ref="D80">IF(OR($B80="",Premissas!$C$11=""),"",IFERROR(_xlfn.XLOOKUP($B80,INDEX(_xlfn.ANCHORARRAY(Dados!$E$5),0,1),INDEX(_xlfn.ANCHORARRAY(Dados!$E$5),0,2),NA(),-1),NA()))</f>
        <v/>
      </c>
      <c r="E80" s="26" t="str" cm="1">
        <f t="array" ref="E80">IF(OR($B80="",Premissas!$C$12=""),"",IFERROR(_xlfn.XLOOKUP($B80,INDEX(_xlfn.ANCHORARRAY(Dados!$H$5),0,1),INDEX(_xlfn.ANCHORARRAY(Dados!$H$5),0,2),NA(),-1),NA()))</f>
        <v/>
      </c>
      <c r="F80" s="26" t="str" cm="1">
        <f t="array" ref="F80">IF(OR($B80="",Premissas!$C$13=""),"",IFERROR(_xlfn.XLOOKUP($B80,INDEX(_xlfn.ANCHORARRAY(Dados!$K$5),0,1),INDEX(_xlfn.ANCHORARRAY(Dados!$K$5),0,2),NA(),-1),NA()))</f>
        <v/>
      </c>
      <c r="G80" s="26" t="str" cm="1">
        <f t="array" ref="G80">IF(OR($B80="",Premissas!$C$14=""),"",IFERROR(_xlfn.XLOOKUP($B80,INDEX(_xlfn.ANCHORARRAY(Dados!$N$5),0,1),INDEX(_xlfn.ANCHORARRAY(Dados!$N$5),0,2),NA(),-1),NA()))</f>
        <v/>
      </c>
      <c r="H80" s="26" t="str" cm="1">
        <f t="array" ref="H80">IF(OR($B80="",Premissas!$C$15=""),"",IFERROR(_xlfn.XLOOKUP($B80,INDEX(_xlfn.ANCHORARRAY(Dados!$Q$5),0,1),INDEX(_xlfn.ANCHORARRAY(Dados!$Q$5),0,2),NA(),-1),NA()))</f>
        <v/>
      </c>
      <c r="I80" s="27" t="str" cm="1">
        <f t="array" ref="I80">IF($B80="","",IFERROR(_xlfn.XLOOKUP($B80,INDEX(_xlfn.ANCHORARRAY(Dados!$T$5),0,1),_xlfn.ANCHORARRAY(Dados!$V$5),NA(),-1),NA()))</f>
        <v/>
      </c>
    </row>
    <row r="81" spans="2:9" x14ac:dyDescent="0.25">
      <c r="B81" s="24"/>
      <c r="C81" s="26" t="str" cm="1">
        <f t="array" ref="C81">IF(OR($B81="",Premissas!$C$10=""),"",IFERROR(_xlfn.XLOOKUP($B81,INDEX(_xlfn.ANCHORARRAY(Dados!$B$5),0,1),INDEX(_xlfn.ANCHORARRAY(Dados!$B$5),0,2),NA(),-1),NA()))</f>
        <v/>
      </c>
      <c r="D81" s="26" t="str" cm="1">
        <f t="array" ref="D81">IF(OR($B81="",Premissas!$C$11=""),"",IFERROR(_xlfn.XLOOKUP($B81,INDEX(_xlfn.ANCHORARRAY(Dados!$E$5),0,1),INDEX(_xlfn.ANCHORARRAY(Dados!$E$5),0,2),NA(),-1),NA()))</f>
        <v/>
      </c>
      <c r="E81" s="26" t="str" cm="1">
        <f t="array" ref="E81">IF(OR($B81="",Premissas!$C$12=""),"",IFERROR(_xlfn.XLOOKUP($B81,INDEX(_xlfn.ANCHORARRAY(Dados!$H$5),0,1),INDEX(_xlfn.ANCHORARRAY(Dados!$H$5),0,2),NA(),-1),NA()))</f>
        <v/>
      </c>
      <c r="F81" s="26" t="str" cm="1">
        <f t="array" ref="F81">IF(OR($B81="",Premissas!$C$13=""),"",IFERROR(_xlfn.XLOOKUP($B81,INDEX(_xlfn.ANCHORARRAY(Dados!$K$5),0,1),INDEX(_xlfn.ANCHORARRAY(Dados!$K$5),0,2),NA(),-1),NA()))</f>
        <v/>
      </c>
      <c r="G81" s="26" t="str" cm="1">
        <f t="array" ref="G81">IF(OR($B81="",Premissas!$C$14=""),"",IFERROR(_xlfn.XLOOKUP($B81,INDEX(_xlfn.ANCHORARRAY(Dados!$N$5),0,1),INDEX(_xlfn.ANCHORARRAY(Dados!$N$5),0,2),NA(),-1),NA()))</f>
        <v/>
      </c>
      <c r="H81" s="26" t="str" cm="1">
        <f t="array" ref="H81">IF(OR($B81="",Premissas!$C$15=""),"",IFERROR(_xlfn.XLOOKUP($B81,INDEX(_xlfn.ANCHORARRAY(Dados!$Q$5),0,1),INDEX(_xlfn.ANCHORARRAY(Dados!$Q$5),0,2),NA(),-1),NA()))</f>
        <v/>
      </c>
      <c r="I81" s="27" t="str" cm="1">
        <f t="array" ref="I81">IF($B81="","",IFERROR(_xlfn.XLOOKUP($B81,INDEX(_xlfn.ANCHORARRAY(Dados!$T$5),0,1),_xlfn.ANCHORARRAY(Dados!$V$5),NA(),-1),NA()))</f>
        <v/>
      </c>
    </row>
    <row r="82" spans="2:9" x14ac:dyDescent="0.25">
      <c r="B82" s="24"/>
      <c r="C82" s="26" t="str" cm="1">
        <f t="array" ref="C82">IF(OR($B82="",Premissas!$C$10=""),"",IFERROR(_xlfn.XLOOKUP($B82,INDEX(_xlfn.ANCHORARRAY(Dados!$B$5),0,1),INDEX(_xlfn.ANCHORARRAY(Dados!$B$5),0,2),NA(),-1),NA()))</f>
        <v/>
      </c>
      <c r="D82" s="26" t="str" cm="1">
        <f t="array" ref="D82">IF(OR($B82="",Premissas!$C$11=""),"",IFERROR(_xlfn.XLOOKUP($B82,INDEX(_xlfn.ANCHORARRAY(Dados!$E$5),0,1),INDEX(_xlfn.ANCHORARRAY(Dados!$E$5),0,2),NA(),-1),NA()))</f>
        <v/>
      </c>
      <c r="E82" s="26" t="str" cm="1">
        <f t="array" ref="E82">IF(OR($B82="",Premissas!$C$12=""),"",IFERROR(_xlfn.XLOOKUP($B82,INDEX(_xlfn.ANCHORARRAY(Dados!$H$5),0,1),INDEX(_xlfn.ANCHORARRAY(Dados!$H$5),0,2),NA(),-1),NA()))</f>
        <v/>
      </c>
      <c r="F82" s="26" t="str" cm="1">
        <f t="array" ref="F82">IF(OR($B82="",Premissas!$C$13=""),"",IFERROR(_xlfn.XLOOKUP($B82,INDEX(_xlfn.ANCHORARRAY(Dados!$K$5),0,1),INDEX(_xlfn.ANCHORARRAY(Dados!$K$5),0,2),NA(),-1),NA()))</f>
        <v/>
      </c>
      <c r="G82" s="26" t="str" cm="1">
        <f t="array" ref="G82">IF(OR($B82="",Premissas!$C$14=""),"",IFERROR(_xlfn.XLOOKUP($B82,INDEX(_xlfn.ANCHORARRAY(Dados!$N$5),0,1),INDEX(_xlfn.ANCHORARRAY(Dados!$N$5),0,2),NA(),-1),NA()))</f>
        <v/>
      </c>
      <c r="H82" s="26" t="str" cm="1">
        <f t="array" ref="H82">IF(OR($B82="",Premissas!$C$15=""),"",IFERROR(_xlfn.XLOOKUP($B82,INDEX(_xlfn.ANCHORARRAY(Dados!$Q$5),0,1),INDEX(_xlfn.ANCHORARRAY(Dados!$Q$5),0,2),NA(),-1),NA()))</f>
        <v/>
      </c>
      <c r="I82" s="27" t="str" cm="1">
        <f t="array" ref="I82">IF($B82="","",IFERROR(_xlfn.XLOOKUP($B82,INDEX(_xlfn.ANCHORARRAY(Dados!$T$5),0,1),_xlfn.ANCHORARRAY(Dados!$V$5),NA(),-1),NA()))</f>
        <v/>
      </c>
    </row>
    <row r="83" spans="2:9" x14ac:dyDescent="0.25">
      <c r="B83" s="24"/>
      <c r="C83" s="26" t="str" cm="1">
        <f t="array" ref="C83">IF(OR($B83="",Premissas!$C$10=""),"",IFERROR(_xlfn.XLOOKUP($B83,INDEX(_xlfn.ANCHORARRAY(Dados!$B$5),0,1),INDEX(_xlfn.ANCHORARRAY(Dados!$B$5),0,2),NA(),-1),NA()))</f>
        <v/>
      </c>
      <c r="D83" s="26" t="str" cm="1">
        <f t="array" ref="D83">IF(OR($B83="",Premissas!$C$11=""),"",IFERROR(_xlfn.XLOOKUP($B83,INDEX(_xlfn.ANCHORARRAY(Dados!$E$5),0,1),INDEX(_xlfn.ANCHORARRAY(Dados!$E$5),0,2),NA(),-1),NA()))</f>
        <v/>
      </c>
      <c r="E83" s="26" t="str" cm="1">
        <f t="array" ref="E83">IF(OR($B83="",Premissas!$C$12=""),"",IFERROR(_xlfn.XLOOKUP($B83,INDEX(_xlfn.ANCHORARRAY(Dados!$H$5),0,1),INDEX(_xlfn.ANCHORARRAY(Dados!$H$5),0,2),NA(),-1),NA()))</f>
        <v/>
      </c>
      <c r="F83" s="26" t="str" cm="1">
        <f t="array" ref="F83">IF(OR($B83="",Premissas!$C$13=""),"",IFERROR(_xlfn.XLOOKUP($B83,INDEX(_xlfn.ANCHORARRAY(Dados!$K$5),0,1),INDEX(_xlfn.ANCHORARRAY(Dados!$K$5),0,2),NA(),-1),NA()))</f>
        <v/>
      </c>
      <c r="G83" s="26" t="str" cm="1">
        <f t="array" ref="G83">IF(OR($B83="",Premissas!$C$14=""),"",IFERROR(_xlfn.XLOOKUP($B83,INDEX(_xlfn.ANCHORARRAY(Dados!$N$5),0,1),INDEX(_xlfn.ANCHORARRAY(Dados!$N$5),0,2),NA(),-1),NA()))</f>
        <v/>
      </c>
      <c r="H83" s="26" t="str" cm="1">
        <f t="array" ref="H83">IF(OR($B83="",Premissas!$C$15=""),"",IFERROR(_xlfn.XLOOKUP($B83,INDEX(_xlfn.ANCHORARRAY(Dados!$Q$5),0,1),INDEX(_xlfn.ANCHORARRAY(Dados!$Q$5),0,2),NA(),-1),NA()))</f>
        <v/>
      </c>
      <c r="I83" s="27" t="str" cm="1">
        <f t="array" ref="I83">IF($B83="","",IFERROR(_xlfn.XLOOKUP($B83,INDEX(_xlfn.ANCHORARRAY(Dados!$T$5),0,1),_xlfn.ANCHORARRAY(Dados!$V$5),NA(),-1),NA()))</f>
        <v/>
      </c>
    </row>
    <row r="84" spans="2:9" x14ac:dyDescent="0.25">
      <c r="B84" s="24"/>
      <c r="C84" s="26" t="str" cm="1">
        <f t="array" ref="C84">IF(OR($B84="",Premissas!$C$10=""),"",IFERROR(_xlfn.XLOOKUP($B84,INDEX(_xlfn.ANCHORARRAY(Dados!$B$5),0,1),INDEX(_xlfn.ANCHORARRAY(Dados!$B$5),0,2),NA(),-1),NA()))</f>
        <v/>
      </c>
      <c r="D84" s="26" t="str" cm="1">
        <f t="array" ref="D84">IF(OR($B84="",Premissas!$C$11=""),"",IFERROR(_xlfn.XLOOKUP($B84,INDEX(_xlfn.ANCHORARRAY(Dados!$E$5),0,1),INDEX(_xlfn.ANCHORARRAY(Dados!$E$5),0,2),NA(),-1),NA()))</f>
        <v/>
      </c>
      <c r="E84" s="26" t="str" cm="1">
        <f t="array" ref="E84">IF(OR($B84="",Premissas!$C$12=""),"",IFERROR(_xlfn.XLOOKUP($B84,INDEX(_xlfn.ANCHORARRAY(Dados!$H$5),0,1),INDEX(_xlfn.ANCHORARRAY(Dados!$H$5),0,2),NA(),-1),NA()))</f>
        <v/>
      </c>
      <c r="F84" s="26" t="str" cm="1">
        <f t="array" ref="F84">IF(OR($B84="",Premissas!$C$13=""),"",IFERROR(_xlfn.XLOOKUP($B84,INDEX(_xlfn.ANCHORARRAY(Dados!$K$5),0,1),INDEX(_xlfn.ANCHORARRAY(Dados!$K$5),0,2),NA(),-1),NA()))</f>
        <v/>
      </c>
      <c r="G84" s="26" t="str" cm="1">
        <f t="array" ref="G84">IF(OR($B84="",Premissas!$C$14=""),"",IFERROR(_xlfn.XLOOKUP($B84,INDEX(_xlfn.ANCHORARRAY(Dados!$N$5),0,1),INDEX(_xlfn.ANCHORARRAY(Dados!$N$5),0,2),NA(),-1),NA()))</f>
        <v/>
      </c>
      <c r="H84" s="26" t="str" cm="1">
        <f t="array" ref="H84">IF(OR($B84="",Premissas!$C$15=""),"",IFERROR(_xlfn.XLOOKUP($B84,INDEX(_xlfn.ANCHORARRAY(Dados!$Q$5),0,1),INDEX(_xlfn.ANCHORARRAY(Dados!$Q$5),0,2),NA(),-1),NA()))</f>
        <v/>
      </c>
      <c r="I84" s="27" t="str" cm="1">
        <f t="array" ref="I84">IF($B84="","",IFERROR(_xlfn.XLOOKUP($B84,INDEX(_xlfn.ANCHORARRAY(Dados!$T$5),0,1),_xlfn.ANCHORARRAY(Dados!$V$5),NA(),-1),NA()))</f>
        <v/>
      </c>
    </row>
    <row r="85" spans="2:9" x14ac:dyDescent="0.25">
      <c r="B85" s="24"/>
      <c r="C85" s="26" t="str" cm="1">
        <f t="array" ref="C85">IF(OR($B85="",Premissas!$C$10=""),"",IFERROR(_xlfn.XLOOKUP($B85,INDEX(_xlfn.ANCHORARRAY(Dados!$B$5),0,1),INDEX(_xlfn.ANCHORARRAY(Dados!$B$5),0,2),NA(),-1),NA()))</f>
        <v/>
      </c>
      <c r="D85" s="26" t="str" cm="1">
        <f t="array" ref="D85">IF(OR($B85="",Premissas!$C$11=""),"",IFERROR(_xlfn.XLOOKUP($B85,INDEX(_xlfn.ANCHORARRAY(Dados!$E$5),0,1),INDEX(_xlfn.ANCHORARRAY(Dados!$E$5),0,2),NA(),-1),NA()))</f>
        <v/>
      </c>
      <c r="E85" s="26" t="str" cm="1">
        <f t="array" ref="E85">IF(OR($B85="",Premissas!$C$12=""),"",IFERROR(_xlfn.XLOOKUP($B85,INDEX(_xlfn.ANCHORARRAY(Dados!$H$5),0,1),INDEX(_xlfn.ANCHORARRAY(Dados!$H$5),0,2),NA(),-1),NA()))</f>
        <v/>
      </c>
      <c r="F85" s="26" t="str" cm="1">
        <f t="array" ref="F85">IF(OR($B85="",Premissas!$C$13=""),"",IFERROR(_xlfn.XLOOKUP($B85,INDEX(_xlfn.ANCHORARRAY(Dados!$K$5),0,1),INDEX(_xlfn.ANCHORARRAY(Dados!$K$5),0,2),NA(),-1),NA()))</f>
        <v/>
      </c>
      <c r="G85" s="26" t="str" cm="1">
        <f t="array" ref="G85">IF(OR($B85="",Premissas!$C$14=""),"",IFERROR(_xlfn.XLOOKUP($B85,INDEX(_xlfn.ANCHORARRAY(Dados!$N$5),0,1),INDEX(_xlfn.ANCHORARRAY(Dados!$N$5),0,2),NA(),-1),NA()))</f>
        <v/>
      </c>
      <c r="H85" s="26" t="str" cm="1">
        <f t="array" ref="H85">IF(OR($B85="",Premissas!$C$15=""),"",IFERROR(_xlfn.XLOOKUP($B85,INDEX(_xlfn.ANCHORARRAY(Dados!$Q$5),0,1),INDEX(_xlfn.ANCHORARRAY(Dados!$Q$5),0,2),NA(),-1),NA()))</f>
        <v/>
      </c>
      <c r="I85" s="27" t="str" cm="1">
        <f t="array" ref="I85">IF($B85="","",IFERROR(_xlfn.XLOOKUP($B85,INDEX(_xlfn.ANCHORARRAY(Dados!$T$5),0,1),_xlfn.ANCHORARRAY(Dados!$V$5),NA(),-1),NA()))</f>
        <v/>
      </c>
    </row>
    <row r="86" spans="2:9" x14ac:dyDescent="0.25">
      <c r="B86" s="24"/>
      <c r="C86" s="26" t="str" cm="1">
        <f t="array" ref="C86">IF(OR($B86="",Premissas!$C$10=""),"",IFERROR(_xlfn.XLOOKUP($B86,INDEX(_xlfn.ANCHORARRAY(Dados!$B$5),0,1),INDEX(_xlfn.ANCHORARRAY(Dados!$B$5),0,2),NA(),-1),NA()))</f>
        <v/>
      </c>
      <c r="D86" s="26" t="str" cm="1">
        <f t="array" ref="D86">IF(OR($B86="",Premissas!$C$11=""),"",IFERROR(_xlfn.XLOOKUP($B86,INDEX(_xlfn.ANCHORARRAY(Dados!$E$5),0,1),INDEX(_xlfn.ANCHORARRAY(Dados!$E$5),0,2),NA(),-1),NA()))</f>
        <v/>
      </c>
      <c r="E86" s="26" t="str" cm="1">
        <f t="array" ref="E86">IF(OR($B86="",Premissas!$C$12=""),"",IFERROR(_xlfn.XLOOKUP($B86,INDEX(_xlfn.ANCHORARRAY(Dados!$H$5),0,1),INDEX(_xlfn.ANCHORARRAY(Dados!$H$5),0,2),NA(),-1),NA()))</f>
        <v/>
      </c>
      <c r="F86" s="26" t="str" cm="1">
        <f t="array" ref="F86">IF(OR($B86="",Premissas!$C$13=""),"",IFERROR(_xlfn.XLOOKUP($B86,INDEX(_xlfn.ANCHORARRAY(Dados!$K$5),0,1),INDEX(_xlfn.ANCHORARRAY(Dados!$K$5),0,2),NA(),-1),NA()))</f>
        <v/>
      </c>
      <c r="G86" s="26" t="str" cm="1">
        <f t="array" ref="G86">IF(OR($B86="",Premissas!$C$14=""),"",IFERROR(_xlfn.XLOOKUP($B86,INDEX(_xlfn.ANCHORARRAY(Dados!$N$5),0,1),INDEX(_xlfn.ANCHORARRAY(Dados!$N$5),0,2),NA(),-1),NA()))</f>
        <v/>
      </c>
      <c r="H86" s="26" t="str" cm="1">
        <f t="array" ref="H86">IF(OR($B86="",Premissas!$C$15=""),"",IFERROR(_xlfn.XLOOKUP($B86,INDEX(_xlfn.ANCHORARRAY(Dados!$Q$5),0,1),INDEX(_xlfn.ANCHORARRAY(Dados!$Q$5),0,2),NA(),-1),NA()))</f>
        <v/>
      </c>
      <c r="I86" s="27" t="str" cm="1">
        <f t="array" ref="I86">IF($B86="","",IFERROR(_xlfn.XLOOKUP($B86,INDEX(_xlfn.ANCHORARRAY(Dados!$T$5),0,1),_xlfn.ANCHORARRAY(Dados!$V$5),NA(),-1),NA()))</f>
        <v/>
      </c>
    </row>
    <row r="87" spans="2:9" x14ac:dyDescent="0.25">
      <c r="B87" s="24"/>
      <c r="C87" s="26" t="str" cm="1">
        <f t="array" ref="C87">IF(OR($B87="",Premissas!$C$10=""),"",IFERROR(_xlfn.XLOOKUP($B87,INDEX(_xlfn.ANCHORARRAY(Dados!$B$5),0,1),INDEX(_xlfn.ANCHORARRAY(Dados!$B$5),0,2),NA(),-1),NA()))</f>
        <v/>
      </c>
      <c r="D87" s="26" t="str" cm="1">
        <f t="array" ref="D87">IF(OR($B87="",Premissas!$C$11=""),"",IFERROR(_xlfn.XLOOKUP($B87,INDEX(_xlfn.ANCHORARRAY(Dados!$E$5),0,1),INDEX(_xlfn.ANCHORARRAY(Dados!$E$5),0,2),NA(),-1),NA()))</f>
        <v/>
      </c>
      <c r="E87" s="26" t="str" cm="1">
        <f t="array" ref="E87">IF(OR($B87="",Premissas!$C$12=""),"",IFERROR(_xlfn.XLOOKUP($B87,INDEX(_xlfn.ANCHORARRAY(Dados!$H$5),0,1),INDEX(_xlfn.ANCHORARRAY(Dados!$H$5),0,2),NA(),-1),NA()))</f>
        <v/>
      </c>
      <c r="F87" s="26" t="str" cm="1">
        <f t="array" ref="F87">IF(OR($B87="",Premissas!$C$13=""),"",IFERROR(_xlfn.XLOOKUP($B87,INDEX(_xlfn.ANCHORARRAY(Dados!$K$5),0,1),INDEX(_xlfn.ANCHORARRAY(Dados!$K$5),0,2),NA(),-1),NA()))</f>
        <v/>
      </c>
      <c r="G87" s="26" t="str" cm="1">
        <f t="array" ref="G87">IF(OR($B87="",Premissas!$C$14=""),"",IFERROR(_xlfn.XLOOKUP($B87,INDEX(_xlfn.ANCHORARRAY(Dados!$N$5),0,1),INDEX(_xlfn.ANCHORARRAY(Dados!$N$5),0,2),NA(),-1),NA()))</f>
        <v/>
      </c>
      <c r="H87" s="26" t="str" cm="1">
        <f t="array" ref="H87">IF(OR($B87="",Premissas!$C$15=""),"",IFERROR(_xlfn.XLOOKUP($B87,INDEX(_xlfn.ANCHORARRAY(Dados!$Q$5),0,1),INDEX(_xlfn.ANCHORARRAY(Dados!$Q$5),0,2),NA(),-1),NA()))</f>
        <v/>
      </c>
      <c r="I87" s="27" t="str" cm="1">
        <f t="array" ref="I87">IF($B87="","",IFERROR(_xlfn.XLOOKUP($B87,INDEX(_xlfn.ANCHORARRAY(Dados!$T$5),0,1),_xlfn.ANCHORARRAY(Dados!$V$5),NA(),-1),NA()))</f>
        <v/>
      </c>
    </row>
    <row r="88" spans="2:9" x14ac:dyDescent="0.25">
      <c r="B88" s="24"/>
      <c r="C88" s="26" t="str" cm="1">
        <f t="array" ref="C88">IF(OR($B88="",Premissas!$C$10=""),"",IFERROR(_xlfn.XLOOKUP($B88,INDEX(_xlfn.ANCHORARRAY(Dados!$B$5),0,1),INDEX(_xlfn.ANCHORARRAY(Dados!$B$5),0,2),NA(),-1),NA()))</f>
        <v/>
      </c>
      <c r="D88" s="26" t="str" cm="1">
        <f t="array" ref="D88">IF(OR($B88="",Premissas!$C$11=""),"",IFERROR(_xlfn.XLOOKUP($B88,INDEX(_xlfn.ANCHORARRAY(Dados!$E$5),0,1),INDEX(_xlfn.ANCHORARRAY(Dados!$E$5),0,2),NA(),-1),NA()))</f>
        <v/>
      </c>
      <c r="E88" s="26" t="str" cm="1">
        <f t="array" ref="E88">IF(OR($B88="",Premissas!$C$12=""),"",IFERROR(_xlfn.XLOOKUP($B88,INDEX(_xlfn.ANCHORARRAY(Dados!$H$5),0,1),INDEX(_xlfn.ANCHORARRAY(Dados!$H$5),0,2),NA(),-1),NA()))</f>
        <v/>
      </c>
      <c r="F88" s="26" t="str" cm="1">
        <f t="array" ref="F88">IF(OR($B88="",Premissas!$C$13=""),"",IFERROR(_xlfn.XLOOKUP($B88,INDEX(_xlfn.ANCHORARRAY(Dados!$K$5),0,1),INDEX(_xlfn.ANCHORARRAY(Dados!$K$5),0,2),NA(),-1),NA()))</f>
        <v/>
      </c>
      <c r="G88" s="26" t="str" cm="1">
        <f t="array" ref="G88">IF(OR($B88="",Premissas!$C$14=""),"",IFERROR(_xlfn.XLOOKUP($B88,INDEX(_xlfn.ANCHORARRAY(Dados!$N$5),0,1),INDEX(_xlfn.ANCHORARRAY(Dados!$N$5),0,2),NA(),-1),NA()))</f>
        <v/>
      </c>
      <c r="H88" s="26" t="str" cm="1">
        <f t="array" ref="H88">IF(OR($B88="",Premissas!$C$15=""),"",IFERROR(_xlfn.XLOOKUP($B88,INDEX(_xlfn.ANCHORARRAY(Dados!$Q$5),0,1),INDEX(_xlfn.ANCHORARRAY(Dados!$Q$5),0,2),NA(),-1),NA()))</f>
        <v/>
      </c>
      <c r="I88" s="27" t="str" cm="1">
        <f t="array" ref="I88">IF($B88="","",IFERROR(_xlfn.XLOOKUP($B88,INDEX(_xlfn.ANCHORARRAY(Dados!$T$5),0,1),_xlfn.ANCHORARRAY(Dados!$V$5),NA(),-1),NA()))</f>
        <v/>
      </c>
    </row>
    <row r="89" spans="2:9" x14ac:dyDescent="0.25">
      <c r="B89" s="24"/>
      <c r="C89" s="26" t="str" cm="1">
        <f t="array" ref="C89">IF(OR($B89="",Premissas!$C$10=""),"",IFERROR(_xlfn.XLOOKUP($B89,INDEX(_xlfn.ANCHORARRAY(Dados!$B$5),0,1),INDEX(_xlfn.ANCHORARRAY(Dados!$B$5),0,2),NA(),-1),NA()))</f>
        <v/>
      </c>
      <c r="D89" s="26" t="str" cm="1">
        <f t="array" ref="D89">IF(OR($B89="",Premissas!$C$11=""),"",IFERROR(_xlfn.XLOOKUP($B89,INDEX(_xlfn.ANCHORARRAY(Dados!$E$5),0,1),INDEX(_xlfn.ANCHORARRAY(Dados!$E$5),0,2),NA(),-1),NA()))</f>
        <v/>
      </c>
      <c r="E89" s="26" t="str" cm="1">
        <f t="array" ref="E89">IF(OR($B89="",Premissas!$C$12=""),"",IFERROR(_xlfn.XLOOKUP($B89,INDEX(_xlfn.ANCHORARRAY(Dados!$H$5),0,1),INDEX(_xlfn.ANCHORARRAY(Dados!$H$5),0,2),NA(),-1),NA()))</f>
        <v/>
      </c>
      <c r="F89" s="26" t="str" cm="1">
        <f t="array" ref="F89">IF(OR($B89="",Premissas!$C$13=""),"",IFERROR(_xlfn.XLOOKUP($B89,INDEX(_xlfn.ANCHORARRAY(Dados!$K$5),0,1),INDEX(_xlfn.ANCHORARRAY(Dados!$K$5),0,2),NA(),-1),NA()))</f>
        <v/>
      </c>
      <c r="G89" s="26" t="str" cm="1">
        <f t="array" ref="G89">IF(OR($B89="",Premissas!$C$14=""),"",IFERROR(_xlfn.XLOOKUP($B89,INDEX(_xlfn.ANCHORARRAY(Dados!$N$5),0,1),INDEX(_xlfn.ANCHORARRAY(Dados!$N$5),0,2),NA(),-1),NA()))</f>
        <v/>
      </c>
      <c r="H89" s="26" t="str" cm="1">
        <f t="array" ref="H89">IF(OR($B89="",Premissas!$C$15=""),"",IFERROR(_xlfn.XLOOKUP($B89,INDEX(_xlfn.ANCHORARRAY(Dados!$Q$5),0,1),INDEX(_xlfn.ANCHORARRAY(Dados!$Q$5),0,2),NA(),-1),NA()))</f>
        <v/>
      </c>
      <c r="I89" s="27" t="str" cm="1">
        <f t="array" ref="I89">IF($B89="","",IFERROR(_xlfn.XLOOKUP($B89,INDEX(_xlfn.ANCHORARRAY(Dados!$T$5),0,1),_xlfn.ANCHORARRAY(Dados!$V$5),NA(),-1),NA()))</f>
        <v/>
      </c>
    </row>
    <row r="90" spans="2:9" x14ac:dyDescent="0.25">
      <c r="B90" s="24"/>
      <c r="C90" s="26" t="str" cm="1">
        <f t="array" ref="C90">IF(OR($B90="",Premissas!$C$10=""),"",IFERROR(_xlfn.XLOOKUP($B90,INDEX(_xlfn.ANCHORARRAY(Dados!$B$5),0,1),INDEX(_xlfn.ANCHORARRAY(Dados!$B$5),0,2),NA(),-1),NA()))</f>
        <v/>
      </c>
      <c r="D90" s="26" t="str" cm="1">
        <f t="array" ref="D90">IF(OR($B90="",Premissas!$C$11=""),"",IFERROR(_xlfn.XLOOKUP($B90,INDEX(_xlfn.ANCHORARRAY(Dados!$E$5),0,1),INDEX(_xlfn.ANCHORARRAY(Dados!$E$5),0,2),NA(),-1),NA()))</f>
        <v/>
      </c>
      <c r="E90" s="26" t="str" cm="1">
        <f t="array" ref="E90">IF(OR($B90="",Premissas!$C$12=""),"",IFERROR(_xlfn.XLOOKUP($B90,INDEX(_xlfn.ANCHORARRAY(Dados!$H$5),0,1),INDEX(_xlfn.ANCHORARRAY(Dados!$H$5),0,2),NA(),-1),NA()))</f>
        <v/>
      </c>
      <c r="F90" s="26" t="str" cm="1">
        <f t="array" ref="F90">IF(OR($B90="",Premissas!$C$13=""),"",IFERROR(_xlfn.XLOOKUP($B90,INDEX(_xlfn.ANCHORARRAY(Dados!$K$5),0,1),INDEX(_xlfn.ANCHORARRAY(Dados!$K$5),0,2),NA(),-1),NA()))</f>
        <v/>
      </c>
      <c r="G90" s="26" t="str" cm="1">
        <f t="array" ref="G90">IF(OR($B90="",Premissas!$C$14=""),"",IFERROR(_xlfn.XLOOKUP($B90,INDEX(_xlfn.ANCHORARRAY(Dados!$N$5),0,1),INDEX(_xlfn.ANCHORARRAY(Dados!$N$5),0,2),NA(),-1),NA()))</f>
        <v/>
      </c>
      <c r="H90" s="26" t="str" cm="1">
        <f t="array" ref="H90">IF(OR($B90="",Premissas!$C$15=""),"",IFERROR(_xlfn.XLOOKUP($B90,INDEX(_xlfn.ANCHORARRAY(Dados!$Q$5),0,1),INDEX(_xlfn.ANCHORARRAY(Dados!$Q$5),0,2),NA(),-1),NA()))</f>
        <v/>
      </c>
      <c r="I90" s="27" t="str" cm="1">
        <f t="array" ref="I90">IF($B90="","",IFERROR(_xlfn.XLOOKUP($B90,INDEX(_xlfn.ANCHORARRAY(Dados!$T$5),0,1),_xlfn.ANCHORARRAY(Dados!$V$5),NA(),-1),NA()))</f>
        <v/>
      </c>
    </row>
    <row r="91" spans="2:9" x14ac:dyDescent="0.25">
      <c r="B91" s="24"/>
      <c r="C91" s="26" t="str" cm="1">
        <f t="array" ref="C91">IF(OR($B91="",Premissas!$C$10=""),"",IFERROR(_xlfn.XLOOKUP($B91,INDEX(_xlfn.ANCHORARRAY(Dados!$B$5),0,1),INDEX(_xlfn.ANCHORARRAY(Dados!$B$5),0,2),NA(),-1),NA()))</f>
        <v/>
      </c>
      <c r="D91" s="26" t="str" cm="1">
        <f t="array" ref="D91">IF(OR($B91="",Premissas!$C$11=""),"",IFERROR(_xlfn.XLOOKUP($B91,INDEX(_xlfn.ANCHORARRAY(Dados!$E$5),0,1),INDEX(_xlfn.ANCHORARRAY(Dados!$E$5),0,2),NA(),-1),NA()))</f>
        <v/>
      </c>
      <c r="E91" s="26" t="str" cm="1">
        <f t="array" ref="E91">IF(OR($B91="",Premissas!$C$12=""),"",IFERROR(_xlfn.XLOOKUP($B91,INDEX(_xlfn.ANCHORARRAY(Dados!$H$5),0,1),INDEX(_xlfn.ANCHORARRAY(Dados!$H$5),0,2),NA(),-1),NA()))</f>
        <v/>
      </c>
      <c r="F91" s="26" t="str" cm="1">
        <f t="array" ref="F91">IF(OR($B91="",Premissas!$C$13=""),"",IFERROR(_xlfn.XLOOKUP($B91,INDEX(_xlfn.ANCHORARRAY(Dados!$K$5),0,1),INDEX(_xlfn.ANCHORARRAY(Dados!$K$5),0,2),NA(),-1),NA()))</f>
        <v/>
      </c>
      <c r="G91" s="26" t="str" cm="1">
        <f t="array" ref="G91">IF(OR($B91="",Premissas!$C$14=""),"",IFERROR(_xlfn.XLOOKUP($B91,INDEX(_xlfn.ANCHORARRAY(Dados!$N$5),0,1),INDEX(_xlfn.ANCHORARRAY(Dados!$N$5),0,2),NA(),-1),NA()))</f>
        <v/>
      </c>
      <c r="H91" s="26" t="str" cm="1">
        <f t="array" ref="H91">IF(OR($B91="",Premissas!$C$15=""),"",IFERROR(_xlfn.XLOOKUP($B91,INDEX(_xlfn.ANCHORARRAY(Dados!$Q$5),0,1),INDEX(_xlfn.ANCHORARRAY(Dados!$Q$5),0,2),NA(),-1),NA()))</f>
        <v/>
      </c>
      <c r="I91" s="27" t="str" cm="1">
        <f t="array" ref="I91">IF($B91="","",IFERROR(_xlfn.XLOOKUP($B91,INDEX(_xlfn.ANCHORARRAY(Dados!$T$5),0,1),_xlfn.ANCHORARRAY(Dados!$V$5),NA(),-1),NA()))</f>
        <v/>
      </c>
    </row>
    <row r="92" spans="2:9" x14ac:dyDescent="0.25">
      <c r="B92" s="24"/>
      <c r="C92" s="26" t="str" cm="1">
        <f t="array" ref="C92">IF(OR($B92="",Premissas!$C$10=""),"",IFERROR(_xlfn.XLOOKUP($B92,INDEX(_xlfn.ANCHORARRAY(Dados!$B$5),0,1),INDEX(_xlfn.ANCHORARRAY(Dados!$B$5),0,2),NA(),-1),NA()))</f>
        <v/>
      </c>
      <c r="D92" s="26" t="str" cm="1">
        <f t="array" ref="D92">IF(OR($B92="",Premissas!$C$11=""),"",IFERROR(_xlfn.XLOOKUP($B92,INDEX(_xlfn.ANCHORARRAY(Dados!$E$5),0,1),INDEX(_xlfn.ANCHORARRAY(Dados!$E$5),0,2),NA(),-1),NA()))</f>
        <v/>
      </c>
      <c r="E92" s="26" t="str" cm="1">
        <f t="array" ref="E92">IF(OR($B92="",Premissas!$C$12=""),"",IFERROR(_xlfn.XLOOKUP($B92,INDEX(_xlfn.ANCHORARRAY(Dados!$H$5),0,1),INDEX(_xlfn.ANCHORARRAY(Dados!$H$5),0,2),NA(),-1),NA()))</f>
        <v/>
      </c>
      <c r="F92" s="26" t="str" cm="1">
        <f t="array" ref="F92">IF(OR($B92="",Premissas!$C$13=""),"",IFERROR(_xlfn.XLOOKUP($B92,INDEX(_xlfn.ANCHORARRAY(Dados!$K$5),0,1),INDEX(_xlfn.ANCHORARRAY(Dados!$K$5),0,2),NA(),-1),NA()))</f>
        <v/>
      </c>
      <c r="G92" s="26" t="str" cm="1">
        <f t="array" ref="G92">IF(OR($B92="",Premissas!$C$14=""),"",IFERROR(_xlfn.XLOOKUP($B92,INDEX(_xlfn.ANCHORARRAY(Dados!$N$5),0,1),INDEX(_xlfn.ANCHORARRAY(Dados!$N$5),0,2),NA(),-1),NA()))</f>
        <v/>
      </c>
      <c r="H92" s="26" t="str" cm="1">
        <f t="array" ref="H92">IF(OR($B92="",Premissas!$C$15=""),"",IFERROR(_xlfn.XLOOKUP($B92,INDEX(_xlfn.ANCHORARRAY(Dados!$Q$5),0,1),INDEX(_xlfn.ANCHORARRAY(Dados!$Q$5),0,2),NA(),-1),NA()))</f>
        <v/>
      </c>
      <c r="I92" s="27" t="str" cm="1">
        <f t="array" ref="I92">IF($B92="","",IFERROR(_xlfn.XLOOKUP($B92,INDEX(_xlfn.ANCHORARRAY(Dados!$T$5),0,1),_xlfn.ANCHORARRAY(Dados!$V$5),NA(),-1),NA()))</f>
        <v/>
      </c>
    </row>
    <row r="93" spans="2:9" x14ac:dyDescent="0.25">
      <c r="B93" s="24"/>
      <c r="C93" s="26" t="str" cm="1">
        <f t="array" ref="C93">IF(OR($B93="",Premissas!$C$10=""),"",IFERROR(_xlfn.XLOOKUP($B93,INDEX(_xlfn.ANCHORARRAY(Dados!$B$5),0,1),INDEX(_xlfn.ANCHORARRAY(Dados!$B$5),0,2),NA(),-1),NA()))</f>
        <v/>
      </c>
      <c r="D93" s="26" t="str" cm="1">
        <f t="array" ref="D93">IF(OR($B93="",Premissas!$C$11=""),"",IFERROR(_xlfn.XLOOKUP($B93,INDEX(_xlfn.ANCHORARRAY(Dados!$E$5),0,1),INDEX(_xlfn.ANCHORARRAY(Dados!$E$5),0,2),NA(),-1),NA()))</f>
        <v/>
      </c>
      <c r="E93" s="26" t="str" cm="1">
        <f t="array" ref="E93">IF(OR($B93="",Premissas!$C$12=""),"",IFERROR(_xlfn.XLOOKUP($B93,INDEX(_xlfn.ANCHORARRAY(Dados!$H$5),0,1),INDEX(_xlfn.ANCHORARRAY(Dados!$H$5),0,2),NA(),-1),NA()))</f>
        <v/>
      </c>
      <c r="F93" s="26" t="str" cm="1">
        <f t="array" ref="F93">IF(OR($B93="",Premissas!$C$13=""),"",IFERROR(_xlfn.XLOOKUP($B93,INDEX(_xlfn.ANCHORARRAY(Dados!$K$5),0,1),INDEX(_xlfn.ANCHORARRAY(Dados!$K$5),0,2),NA(),-1),NA()))</f>
        <v/>
      </c>
      <c r="G93" s="26" t="str" cm="1">
        <f t="array" ref="G93">IF(OR($B93="",Premissas!$C$14=""),"",IFERROR(_xlfn.XLOOKUP($B93,INDEX(_xlfn.ANCHORARRAY(Dados!$N$5),0,1),INDEX(_xlfn.ANCHORARRAY(Dados!$N$5),0,2),NA(),-1),NA()))</f>
        <v/>
      </c>
      <c r="H93" s="26" t="str" cm="1">
        <f t="array" ref="H93">IF(OR($B93="",Premissas!$C$15=""),"",IFERROR(_xlfn.XLOOKUP($B93,INDEX(_xlfn.ANCHORARRAY(Dados!$Q$5),0,1),INDEX(_xlfn.ANCHORARRAY(Dados!$Q$5),0,2),NA(),-1),NA()))</f>
        <v/>
      </c>
      <c r="I93" s="27" t="str" cm="1">
        <f t="array" ref="I93">IF($B93="","",IFERROR(_xlfn.XLOOKUP($B93,INDEX(_xlfn.ANCHORARRAY(Dados!$T$5),0,1),_xlfn.ANCHORARRAY(Dados!$V$5),NA(),-1),NA()))</f>
        <v/>
      </c>
    </row>
    <row r="94" spans="2:9" x14ac:dyDescent="0.25">
      <c r="B94" s="24"/>
      <c r="C94" s="26" t="str" cm="1">
        <f t="array" ref="C94">IF(OR($B94="",Premissas!$C$10=""),"",IFERROR(_xlfn.XLOOKUP($B94,INDEX(_xlfn.ANCHORARRAY(Dados!$B$5),0,1),INDEX(_xlfn.ANCHORARRAY(Dados!$B$5),0,2),NA(),-1),NA()))</f>
        <v/>
      </c>
      <c r="D94" s="26" t="str" cm="1">
        <f t="array" ref="D94">IF(OR($B94="",Premissas!$C$11=""),"",IFERROR(_xlfn.XLOOKUP($B94,INDEX(_xlfn.ANCHORARRAY(Dados!$E$5),0,1),INDEX(_xlfn.ANCHORARRAY(Dados!$E$5),0,2),NA(),-1),NA()))</f>
        <v/>
      </c>
      <c r="E94" s="26" t="str" cm="1">
        <f t="array" ref="E94">IF(OR($B94="",Premissas!$C$12=""),"",IFERROR(_xlfn.XLOOKUP($B94,INDEX(_xlfn.ANCHORARRAY(Dados!$H$5),0,1),INDEX(_xlfn.ANCHORARRAY(Dados!$H$5),0,2),NA(),-1),NA()))</f>
        <v/>
      </c>
      <c r="F94" s="26" t="str" cm="1">
        <f t="array" ref="F94">IF(OR($B94="",Premissas!$C$13=""),"",IFERROR(_xlfn.XLOOKUP($B94,INDEX(_xlfn.ANCHORARRAY(Dados!$K$5),0,1),INDEX(_xlfn.ANCHORARRAY(Dados!$K$5),0,2),NA(),-1),NA()))</f>
        <v/>
      </c>
      <c r="G94" s="26" t="str" cm="1">
        <f t="array" ref="G94">IF(OR($B94="",Premissas!$C$14=""),"",IFERROR(_xlfn.XLOOKUP($B94,INDEX(_xlfn.ANCHORARRAY(Dados!$N$5),0,1),INDEX(_xlfn.ANCHORARRAY(Dados!$N$5),0,2),NA(),-1),NA()))</f>
        <v/>
      </c>
      <c r="H94" s="26" t="str" cm="1">
        <f t="array" ref="H94">IF(OR($B94="",Premissas!$C$15=""),"",IFERROR(_xlfn.XLOOKUP($B94,INDEX(_xlfn.ANCHORARRAY(Dados!$Q$5),0,1),INDEX(_xlfn.ANCHORARRAY(Dados!$Q$5),0,2),NA(),-1),NA()))</f>
        <v/>
      </c>
      <c r="I94" s="27" t="str" cm="1">
        <f t="array" ref="I94">IF($B94="","",IFERROR(_xlfn.XLOOKUP($B94,INDEX(_xlfn.ANCHORARRAY(Dados!$T$5),0,1),_xlfn.ANCHORARRAY(Dados!$V$5),NA(),-1),NA()))</f>
        <v/>
      </c>
    </row>
    <row r="95" spans="2:9" x14ac:dyDescent="0.25">
      <c r="B95" s="24"/>
      <c r="C95" s="26" t="str" cm="1">
        <f t="array" ref="C95">IF(OR($B95="",Premissas!$C$10=""),"",IFERROR(_xlfn.XLOOKUP($B95,INDEX(_xlfn.ANCHORARRAY(Dados!$B$5),0,1),INDEX(_xlfn.ANCHORARRAY(Dados!$B$5),0,2),NA(),-1),NA()))</f>
        <v/>
      </c>
      <c r="D95" s="26" t="str" cm="1">
        <f t="array" ref="D95">IF(OR($B95="",Premissas!$C$11=""),"",IFERROR(_xlfn.XLOOKUP($B95,INDEX(_xlfn.ANCHORARRAY(Dados!$E$5),0,1),INDEX(_xlfn.ANCHORARRAY(Dados!$E$5),0,2),NA(),-1),NA()))</f>
        <v/>
      </c>
      <c r="E95" s="26" t="str" cm="1">
        <f t="array" ref="E95">IF(OR($B95="",Premissas!$C$12=""),"",IFERROR(_xlfn.XLOOKUP($B95,INDEX(_xlfn.ANCHORARRAY(Dados!$H$5),0,1),INDEX(_xlfn.ANCHORARRAY(Dados!$H$5),0,2),NA(),-1),NA()))</f>
        <v/>
      </c>
      <c r="F95" s="26" t="str" cm="1">
        <f t="array" ref="F95">IF(OR($B95="",Premissas!$C$13=""),"",IFERROR(_xlfn.XLOOKUP($B95,INDEX(_xlfn.ANCHORARRAY(Dados!$K$5),0,1),INDEX(_xlfn.ANCHORARRAY(Dados!$K$5),0,2),NA(),-1),NA()))</f>
        <v/>
      </c>
      <c r="G95" s="26" t="str" cm="1">
        <f t="array" ref="G95">IF(OR($B95="",Premissas!$C$14=""),"",IFERROR(_xlfn.XLOOKUP($B95,INDEX(_xlfn.ANCHORARRAY(Dados!$N$5),0,1),INDEX(_xlfn.ANCHORARRAY(Dados!$N$5),0,2),NA(),-1),NA()))</f>
        <v/>
      </c>
      <c r="H95" s="26" t="str" cm="1">
        <f t="array" ref="H95">IF(OR($B95="",Premissas!$C$15=""),"",IFERROR(_xlfn.XLOOKUP($B95,INDEX(_xlfn.ANCHORARRAY(Dados!$Q$5),0,1),INDEX(_xlfn.ANCHORARRAY(Dados!$Q$5),0,2),NA(),-1),NA()))</f>
        <v/>
      </c>
      <c r="I95" s="27" t="str" cm="1">
        <f t="array" ref="I95">IF($B95="","",IFERROR(_xlfn.XLOOKUP($B95,INDEX(_xlfn.ANCHORARRAY(Dados!$T$5),0,1),_xlfn.ANCHORARRAY(Dados!$V$5),NA(),-1),NA()))</f>
        <v/>
      </c>
    </row>
    <row r="96" spans="2:9" x14ac:dyDescent="0.25">
      <c r="B96" s="24"/>
      <c r="C96" s="26" t="str" cm="1">
        <f t="array" ref="C96">IF(OR($B96="",Premissas!$C$10=""),"",IFERROR(_xlfn.XLOOKUP($B96,INDEX(_xlfn.ANCHORARRAY(Dados!$B$5),0,1),INDEX(_xlfn.ANCHORARRAY(Dados!$B$5),0,2),NA(),-1),NA()))</f>
        <v/>
      </c>
      <c r="D96" s="26" t="str" cm="1">
        <f t="array" ref="D96">IF(OR($B96="",Premissas!$C$11=""),"",IFERROR(_xlfn.XLOOKUP($B96,INDEX(_xlfn.ANCHORARRAY(Dados!$E$5),0,1),INDEX(_xlfn.ANCHORARRAY(Dados!$E$5),0,2),NA(),-1),NA()))</f>
        <v/>
      </c>
      <c r="E96" s="26" t="str" cm="1">
        <f t="array" ref="E96">IF(OR($B96="",Premissas!$C$12=""),"",IFERROR(_xlfn.XLOOKUP($B96,INDEX(_xlfn.ANCHORARRAY(Dados!$H$5),0,1),INDEX(_xlfn.ANCHORARRAY(Dados!$H$5),0,2),NA(),-1),NA()))</f>
        <v/>
      </c>
      <c r="F96" s="26" t="str" cm="1">
        <f t="array" ref="F96">IF(OR($B96="",Premissas!$C$13=""),"",IFERROR(_xlfn.XLOOKUP($B96,INDEX(_xlfn.ANCHORARRAY(Dados!$K$5),0,1),INDEX(_xlfn.ANCHORARRAY(Dados!$K$5),0,2),NA(),-1),NA()))</f>
        <v/>
      </c>
      <c r="G96" s="26" t="str" cm="1">
        <f t="array" ref="G96">IF(OR($B96="",Premissas!$C$14=""),"",IFERROR(_xlfn.XLOOKUP($B96,INDEX(_xlfn.ANCHORARRAY(Dados!$N$5),0,1),INDEX(_xlfn.ANCHORARRAY(Dados!$N$5),0,2),NA(),-1),NA()))</f>
        <v/>
      </c>
      <c r="H96" s="26" t="str" cm="1">
        <f t="array" ref="H96">IF(OR($B96="",Premissas!$C$15=""),"",IFERROR(_xlfn.XLOOKUP($B96,INDEX(_xlfn.ANCHORARRAY(Dados!$Q$5),0,1),INDEX(_xlfn.ANCHORARRAY(Dados!$Q$5),0,2),NA(),-1),NA()))</f>
        <v/>
      </c>
      <c r="I96" s="27" t="str" cm="1">
        <f t="array" ref="I96">IF($B96="","",IFERROR(_xlfn.XLOOKUP($B96,INDEX(_xlfn.ANCHORARRAY(Dados!$T$5),0,1),_xlfn.ANCHORARRAY(Dados!$V$5),NA(),-1),NA()))</f>
        <v/>
      </c>
    </row>
    <row r="97" spans="2:9" x14ac:dyDescent="0.25">
      <c r="B97" s="24"/>
      <c r="C97" s="26" t="str" cm="1">
        <f t="array" ref="C97">IF(OR($B97="",Premissas!$C$10=""),"",IFERROR(_xlfn.XLOOKUP($B97,INDEX(_xlfn.ANCHORARRAY(Dados!$B$5),0,1),INDEX(_xlfn.ANCHORARRAY(Dados!$B$5),0,2),NA(),-1),NA()))</f>
        <v/>
      </c>
      <c r="D97" s="26" t="str" cm="1">
        <f t="array" ref="D97">IF(OR($B97="",Premissas!$C$11=""),"",IFERROR(_xlfn.XLOOKUP($B97,INDEX(_xlfn.ANCHORARRAY(Dados!$E$5),0,1),INDEX(_xlfn.ANCHORARRAY(Dados!$E$5),0,2),NA(),-1),NA()))</f>
        <v/>
      </c>
      <c r="E97" s="26" t="str" cm="1">
        <f t="array" ref="E97">IF(OR($B97="",Premissas!$C$12=""),"",IFERROR(_xlfn.XLOOKUP($B97,INDEX(_xlfn.ANCHORARRAY(Dados!$H$5),0,1),INDEX(_xlfn.ANCHORARRAY(Dados!$H$5),0,2),NA(),-1),NA()))</f>
        <v/>
      </c>
      <c r="F97" s="26" t="str" cm="1">
        <f t="array" ref="F97">IF(OR($B97="",Premissas!$C$13=""),"",IFERROR(_xlfn.XLOOKUP($B97,INDEX(_xlfn.ANCHORARRAY(Dados!$K$5),0,1),INDEX(_xlfn.ANCHORARRAY(Dados!$K$5),0,2),NA(),-1),NA()))</f>
        <v/>
      </c>
      <c r="G97" s="26" t="str" cm="1">
        <f t="array" ref="G97">IF(OR($B97="",Premissas!$C$14=""),"",IFERROR(_xlfn.XLOOKUP($B97,INDEX(_xlfn.ANCHORARRAY(Dados!$N$5),0,1),INDEX(_xlfn.ANCHORARRAY(Dados!$N$5),0,2),NA(),-1),NA()))</f>
        <v/>
      </c>
      <c r="H97" s="26" t="str" cm="1">
        <f t="array" ref="H97">IF(OR($B97="",Premissas!$C$15=""),"",IFERROR(_xlfn.XLOOKUP($B97,INDEX(_xlfn.ANCHORARRAY(Dados!$Q$5),0,1),INDEX(_xlfn.ANCHORARRAY(Dados!$Q$5),0,2),NA(),-1),NA()))</f>
        <v/>
      </c>
      <c r="I97" s="27" t="str" cm="1">
        <f t="array" ref="I97">IF($B97="","",IFERROR(_xlfn.XLOOKUP($B97,INDEX(_xlfn.ANCHORARRAY(Dados!$T$5),0,1),_xlfn.ANCHORARRAY(Dados!$V$5),NA(),-1),NA()))</f>
        <v/>
      </c>
    </row>
    <row r="98" spans="2:9" x14ac:dyDescent="0.25">
      <c r="B98" s="24"/>
      <c r="C98" s="26" t="str" cm="1">
        <f t="array" ref="C98">IF(OR($B98="",Premissas!$C$10=""),"",IFERROR(_xlfn.XLOOKUP($B98,INDEX(_xlfn.ANCHORARRAY(Dados!$B$5),0,1),INDEX(_xlfn.ANCHORARRAY(Dados!$B$5),0,2),NA(),-1),NA()))</f>
        <v/>
      </c>
      <c r="D98" s="26" t="str" cm="1">
        <f t="array" ref="D98">IF(OR($B98="",Premissas!$C$11=""),"",IFERROR(_xlfn.XLOOKUP($B98,INDEX(_xlfn.ANCHORARRAY(Dados!$E$5),0,1),INDEX(_xlfn.ANCHORARRAY(Dados!$E$5),0,2),NA(),-1),NA()))</f>
        <v/>
      </c>
      <c r="E98" s="26" t="str" cm="1">
        <f t="array" ref="E98">IF(OR($B98="",Premissas!$C$12=""),"",IFERROR(_xlfn.XLOOKUP($B98,INDEX(_xlfn.ANCHORARRAY(Dados!$H$5),0,1),INDEX(_xlfn.ANCHORARRAY(Dados!$H$5),0,2),NA(),-1),NA()))</f>
        <v/>
      </c>
      <c r="F98" s="26" t="str" cm="1">
        <f t="array" ref="F98">IF(OR($B98="",Premissas!$C$13=""),"",IFERROR(_xlfn.XLOOKUP($B98,INDEX(_xlfn.ANCHORARRAY(Dados!$K$5),0,1),INDEX(_xlfn.ANCHORARRAY(Dados!$K$5),0,2),NA(),-1),NA()))</f>
        <v/>
      </c>
      <c r="G98" s="26" t="str" cm="1">
        <f t="array" ref="G98">IF(OR($B98="",Premissas!$C$14=""),"",IFERROR(_xlfn.XLOOKUP($B98,INDEX(_xlfn.ANCHORARRAY(Dados!$N$5),0,1),INDEX(_xlfn.ANCHORARRAY(Dados!$N$5),0,2),NA(),-1),NA()))</f>
        <v/>
      </c>
      <c r="H98" s="26" t="str" cm="1">
        <f t="array" ref="H98">IF(OR($B98="",Premissas!$C$15=""),"",IFERROR(_xlfn.XLOOKUP($B98,INDEX(_xlfn.ANCHORARRAY(Dados!$Q$5),0,1),INDEX(_xlfn.ANCHORARRAY(Dados!$Q$5),0,2),NA(),-1),NA()))</f>
        <v/>
      </c>
      <c r="I98" s="27" t="str" cm="1">
        <f t="array" ref="I98">IF($B98="","",IFERROR(_xlfn.XLOOKUP($B98,INDEX(_xlfn.ANCHORARRAY(Dados!$T$5),0,1),_xlfn.ANCHORARRAY(Dados!$V$5),NA(),-1),NA()))</f>
        <v/>
      </c>
    </row>
    <row r="99" spans="2:9" x14ac:dyDescent="0.25">
      <c r="B99" s="24"/>
      <c r="C99" s="26" t="str" cm="1">
        <f t="array" ref="C99">IF(OR($B99="",Premissas!$C$10=""),"",IFERROR(_xlfn.XLOOKUP($B99,INDEX(_xlfn.ANCHORARRAY(Dados!$B$5),0,1),INDEX(_xlfn.ANCHORARRAY(Dados!$B$5),0,2),NA(),-1),NA()))</f>
        <v/>
      </c>
      <c r="D99" s="26" t="str" cm="1">
        <f t="array" ref="D99">IF(OR($B99="",Premissas!$C$11=""),"",IFERROR(_xlfn.XLOOKUP($B99,INDEX(_xlfn.ANCHORARRAY(Dados!$E$5),0,1),INDEX(_xlfn.ANCHORARRAY(Dados!$E$5),0,2),NA(),-1),NA()))</f>
        <v/>
      </c>
      <c r="E99" s="26" t="str" cm="1">
        <f t="array" ref="E99">IF(OR($B99="",Premissas!$C$12=""),"",IFERROR(_xlfn.XLOOKUP($B99,INDEX(_xlfn.ANCHORARRAY(Dados!$H$5),0,1),INDEX(_xlfn.ANCHORARRAY(Dados!$H$5),0,2),NA(),-1),NA()))</f>
        <v/>
      </c>
      <c r="F99" s="26" t="str" cm="1">
        <f t="array" ref="F99">IF(OR($B99="",Premissas!$C$13=""),"",IFERROR(_xlfn.XLOOKUP($B99,INDEX(_xlfn.ANCHORARRAY(Dados!$K$5),0,1),INDEX(_xlfn.ANCHORARRAY(Dados!$K$5),0,2),NA(),-1),NA()))</f>
        <v/>
      </c>
      <c r="G99" s="26" t="str" cm="1">
        <f t="array" ref="G99">IF(OR($B99="",Premissas!$C$14=""),"",IFERROR(_xlfn.XLOOKUP($B99,INDEX(_xlfn.ANCHORARRAY(Dados!$N$5),0,1),INDEX(_xlfn.ANCHORARRAY(Dados!$N$5),0,2),NA(),-1),NA()))</f>
        <v/>
      </c>
      <c r="H99" s="26" t="str" cm="1">
        <f t="array" ref="H99">IF(OR($B99="",Premissas!$C$15=""),"",IFERROR(_xlfn.XLOOKUP($B99,INDEX(_xlfn.ANCHORARRAY(Dados!$Q$5),0,1),INDEX(_xlfn.ANCHORARRAY(Dados!$Q$5),0,2),NA(),-1),NA()))</f>
        <v/>
      </c>
      <c r="I99" s="27" t="str" cm="1">
        <f t="array" ref="I99">IF($B99="","",IFERROR(_xlfn.XLOOKUP($B99,INDEX(_xlfn.ANCHORARRAY(Dados!$T$5),0,1),_xlfn.ANCHORARRAY(Dados!$V$5),NA(),-1),NA()))</f>
        <v/>
      </c>
    </row>
    <row r="100" spans="2:9" x14ac:dyDescent="0.25">
      <c r="B100" s="24"/>
      <c r="C100" s="26" t="str" cm="1">
        <f t="array" ref="C100">IF(OR($B100="",Premissas!$C$10=""),"",IFERROR(_xlfn.XLOOKUP($B100,INDEX(_xlfn.ANCHORARRAY(Dados!$B$5),0,1),INDEX(_xlfn.ANCHORARRAY(Dados!$B$5),0,2),NA(),-1),NA()))</f>
        <v/>
      </c>
      <c r="D100" s="26" t="str" cm="1">
        <f t="array" ref="D100">IF(OR($B100="",Premissas!$C$11=""),"",IFERROR(_xlfn.XLOOKUP($B100,INDEX(_xlfn.ANCHORARRAY(Dados!$E$5),0,1),INDEX(_xlfn.ANCHORARRAY(Dados!$E$5),0,2),NA(),-1),NA()))</f>
        <v/>
      </c>
      <c r="E100" s="26" t="str" cm="1">
        <f t="array" ref="E100">IF(OR($B100="",Premissas!$C$12=""),"",IFERROR(_xlfn.XLOOKUP($B100,INDEX(_xlfn.ANCHORARRAY(Dados!$H$5),0,1),INDEX(_xlfn.ANCHORARRAY(Dados!$H$5),0,2),NA(),-1),NA()))</f>
        <v/>
      </c>
      <c r="F100" s="26" t="str" cm="1">
        <f t="array" ref="F100">IF(OR($B100="",Premissas!$C$13=""),"",IFERROR(_xlfn.XLOOKUP($B100,INDEX(_xlfn.ANCHORARRAY(Dados!$K$5),0,1),INDEX(_xlfn.ANCHORARRAY(Dados!$K$5),0,2),NA(),-1),NA()))</f>
        <v/>
      </c>
      <c r="G100" s="26" t="str" cm="1">
        <f t="array" ref="G100">IF(OR($B100="",Premissas!$C$14=""),"",IFERROR(_xlfn.XLOOKUP($B100,INDEX(_xlfn.ANCHORARRAY(Dados!$N$5),0,1),INDEX(_xlfn.ANCHORARRAY(Dados!$N$5),0,2),NA(),-1),NA()))</f>
        <v/>
      </c>
      <c r="H100" s="26" t="str" cm="1">
        <f t="array" ref="H100">IF(OR($B100="",Premissas!$C$15=""),"",IFERROR(_xlfn.XLOOKUP($B100,INDEX(_xlfn.ANCHORARRAY(Dados!$Q$5),0,1),INDEX(_xlfn.ANCHORARRAY(Dados!$Q$5),0,2),NA(),-1),NA()))</f>
        <v/>
      </c>
      <c r="I100" s="27" t="str" cm="1">
        <f t="array" ref="I100">IF($B100="","",IFERROR(_xlfn.XLOOKUP($B100,INDEX(_xlfn.ANCHORARRAY(Dados!$T$5),0,1),_xlfn.ANCHORARRAY(Dados!$V$5),NA(),-1),NA()))</f>
        <v/>
      </c>
    </row>
    <row r="101" spans="2:9" x14ac:dyDescent="0.25">
      <c r="B101" s="24"/>
      <c r="C101" s="26" t="str" cm="1">
        <f t="array" ref="C101">IF(OR($B101="",Premissas!$C$10=""),"",IFERROR(_xlfn.XLOOKUP($B101,INDEX(_xlfn.ANCHORARRAY(Dados!$B$5),0,1),INDEX(_xlfn.ANCHORARRAY(Dados!$B$5),0,2),NA(),-1),NA()))</f>
        <v/>
      </c>
      <c r="D101" s="26" t="str" cm="1">
        <f t="array" ref="D101">IF(OR($B101="",Premissas!$C$11=""),"",IFERROR(_xlfn.XLOOKUP($B101,INDEX(_xlfn.ANCHORARRAY(Dados!$E$5),0,1),INDEX(_xlfn.ANCHORARRAY(Dados!$E$5),0,2),NA(),-1),NA()))</f>
        <v/>
      </c>
      <c r="E101" s="26" t="str" cm="1">
        <f t="array" ref="E101">IF(OR($B101="",Premissas!$C$12=""),"",IFERROR(_xlfn.XLOOKUP($B101,INDEX(_xlfn.ANCHORARRAY(Dados!$H$5),0,1),INDEX(_xlfn.ANCHORARRAY(Dados!$H$5),0,2),NA(),-1),NA()))</f>
        <v/>
      </c>
      <c r="F101" s="26" t="str" cm="1">
        <f t="array" ref="F101">IF(OR($B101="",Premissas!$C$13=""),"",IFERROR(_xlfn.XLOOKUP($B101,INDEX(_xlfn.ANCHORARRAY(Dados!$K$5),0,1),INDEX(_xlfn.ANCHORARRAY(Dados!$K$5),0,2),NA(),-1),NA()))</f>
        <v/>
      </c>
      <c r="G101" s="26" t="str" cm="1">
        <f t="array" ref="G101">IF(OR($B101="",Premissas!$C$14=""),"",IFERROR(_xlfn.XLOOKUP($B101,INDEX(_xlfn.ANCHORARRAY(Dados!$N$5),0,1),INDEX(_xlfn.ANCHORARRAY(Dados!$N$5),0,2),NA(),-1),NA()))</f>
        <v/>
      </c>
      <c r="H101" s="26" t="str" cm="1">
        <f t="array" ref="H101">IF(OR($B101="",Premissas!$C$15=""),"",IFERROR(_xlfn.XLOOKUP($B101,INDEX(_xlfn.ANCHORARRAY(Dados!$Q$5),0,1),INDEX(_xlfn.ANCHORARRAY(Dados!$Q$5),0,2),NA(),-1),NA()))</f>
        <v/>
      </c>
      <c r="I101" s="27" t="str" cm="1">
        <f t="array" ref="I101">IF($B101="","",IFERROR(_xlfn.XLOOKUP($B101,INDEX(_xlfn.ANCHORARRAY(Dados!$T$5),0,1),_xlfn.ANCHORARRAY(Dados!$V$5),NA(),-1),NA()))</f>
        <v/>
      </c>
    </row>
    <row r="102" spans="2:9" x14ac:dyDescent="0.25">
      <c r="B102" s="24"/>
      <c r="C102" s="26" t="str" cm="1">
        <f t="array" ref="C102">IF(OR($B102="",Premissas!$C$10=""),"",IFERROR(_xlfn.XLOOKUP($B102,INDEX(_xlfn.ANCHORARRAY(Dados!$B$5),0,1),INDEX(_xlfn.ANCHORARRAY(Dados!$B$5),0,2),NA(),-1),NA()))</f>
        <v/>
      </c>
      <c r="D102" s="26" t="str" cm="1">
        <f t="array" ref="D102">IF(OR($B102="",Premissas!$C$11=""),"",IFERROR(_xlfn.XLOOKUP($B102,INDEX(_xlfn.ANCHORARRAY(Dados!$E$5),0,1),INDEX(_xlfn.ANCHORARRAY(Dados!$E$5),0,2),NA(),-1),NA()))</f>
        <v/>
      </c>
      <c r="E102" s="26" t="str" cm="1">
        <f t="array" ref="E102">IF(OR($B102="",Premissas!$C$12=""),"",IFERROR(_xlfn.XLOOKUP($B102,INDEX(_xlfn.ANCHORARRAY(Dados!$H$5),0,1),INDEX(_xlfn.ANCHORARRAY(Dados!$H$5),0,2),NA(),-1),NA()))</f>
        <v/>
      </c>
      <c r="F102" s="26" t="str" cm="1">
        <f t="array" ref="F102">IF(OR($B102="",Premissas!$C$13=""),"",IFERROR(_xlfn.XLOOKUP($B102,INDEX(_xlfn.ANCHORARRAY(Dados!$K$5),0,1),INDEX(_xlfn.ANCHORARRAY(Dados!$K$5),0,2),NA(),-1),NA()))</f>
        <v/>
      </c>
      <c r="G102" s="26" t="str" cm="1">
        <f t="array" ref="G102">IF(OR($B102="",Premissas!$C$14=""),"",IFERROR(_xlfn.XLOOKUP($B102,INDEX(_xlfn.ANCHORARRAY(Dados!$N$5),0,1),INDEX(_xlfn.ANCHORARRAY(Dados!$N$5),0,2),NA(),-1),NA()))</f>
        <v/>
      </c>
      <c r="H102" s="26" t="str" cm="1">
        <f t="array" ref="H102">IF(OR($B102="",Premissas!$C$15=""),"",IFERROR(_xlfn.XLOOKUP($B102,INDEX(_xlfn.ANCHORARRAY(Dados!$Q$5),0,1),INDEX(_xlfn.ANCHORARRAY(Dados!$Q$5),0,2),NA(),-1),NA()))</f>
        <v/>
      </c>
      <c r="I102" s="27" t="str" cm="1">
        <f t="array" ref="I102">IF($B102="","",IFERROR(_xlfn.XLOOKUP($B102,INDEX(_xlfn.ANCHORARRAY(Dados!$T$5),0,1),_xlfn.ANCHORARRAY(Dados!$V$5),NA(),-1),NA()))</f>
        <v/>
      </c>
    </row>
    <row r="103" spans="2:9" x14ac:dyDescent="0.25">
      <c r="B103" s="24"/>
      <c r="C103" s="26" t="str" cm="1">
        <f t="array" ref="C103">IF(OR($B103="",Premissas!$C$10=""),"",IFERROR(_xlfn.XLOOKUP($B103,INDEX(_xlfn.ANCHORARRAY(Dados!$B$5),0,1),INDEX(_xlfn.ANCHORARRAY(Dados!$B$5),0,2),NA(),-1),NA()))</f>
        <v/>
      </c>
      <c r="D103" s="26" t="str" cm="1">
        <f t="array" ref="D103">IF(OR($B103="",Premissas!$C$11=""),"",IFERROR(_xlfn.XLOOKUP($B103,INDEX(_xlfn.ANCHORARRAY(Dados!$E$5),0,1),INDEX(_xlfn.ANCHORARRAY(Dados!$E$5),0,2),NA(),-1),NA()))</f>
        <v/>
      </c>
      <c r="E103" s="26" t="str" cm="1">
        <f t="array" ref="E103">IF(OR($B103="",Premissas!$C$12=""),"",IFERROR(_xlfn.XLOOKUP($B103,INDEX(_xlfn.ANCHORARRAY(Dados!$H$5),0,1),INDEX(_xlfn.ANCHORARRAY(Dados!$H$5),0,2),NA(),-1),NA()))</f>
        <v/>
      </c>
      <c r="F103" s="26" t="str" cm="1">
        <f t="array" ref="F103">IF(OR($B103="",Premissas!$C$13=""),"",IFERROR(_xlfn.XLOOKUP($B103,INDEX(_xlfn.ANCHORARRAY(Dados!$K$5),0,1),INDEX(_xlfn.ANCHORARRAY(Dados!$K$5),0,2),NA(),-1),NA()))</f>
        <v/>
      </c>
      <c r="G103" s="26" t="str" cm="1">
        <f t="array" ref="G103">IF(OR($B103="",Premissas!$C$14=""),"",IFERROR(_xlfn.XLOOKUP($B103,INDEX(_xlfn.ANCHORARRAY(Dados!$N$5),0,1),INDEX(_xlfn.ANCHORARRAY(Dados!$N$5),0,2),NA(),-1),NA()))</f>
        <v/>
      </c>
      <c r="H103" s="26" t="str" cm="1">
        <f t="array" ref="H103">IF(OR($B103="",Premissas!$C$15=""),"",IFERROR(_xlfn.XLOOKUP($B103,INDEX(_xlfn.ANCHORARRAY(Dados!$Q$5),0,1),INDEX(_xlfn.ANCHORARRAY(Dados!$Q$5),0,2),NA(),-1),NA()))</f>
        <v/>
      </c>
      <c r="I103" s="27" t="str" cm="1">
        <f t="array" ref="I103">IF($B103="","",IFERROR(_xlfn.XLOOKUP($B103,INDEX(_xlfn.ANCHORARRAY(Dados!$T$5),0,1),_xlfn.ANCHORARRAY(Dados!$V$5),NA(),-1),NA()))</f>
        <v/>
      </c>
    </row>
    <row r="104" spans="2:9" x14ac:dyDescent="0.25">
      <c r="B104" s="24"/>
      <c r="C104" s="26" t="str" cm="1">
        <f t="array" ref="C104">IF(OR($B104="",Premissas!$C$10=""),"",IFERROR(_xlfn.XLOOKUP($B104,INDEX(_xlfn.ANCHORARRAY(Dados!$B$5),0,1),INDEX(_xlfn.ANCHORARRAY(Dados!$B$5),0,2),NA(),-1),NA()))</f>
        <v/>
      </c>
      <c r="D104" s="26" t="str" cm="1">
        <f t="array" ref="D104">IF(OR($B104="",Premissas!$C$11=""),"",IFERROR(_xlfn.XLOOKUP($B104,INDEX(_xlfn.ANCHORARRAY(Dados!$E$5),0,1),INDEX(_xlfn.ANCHORARRAY(Dados!$E$5),0,2),NA(),-1),NA()))</f>
        <v/>
      </c>
      <c r="E104" s="26" t="str" cm="1">
        <f t="array" ref="E104">IF(OR($B104="",Premissas!$C$12=""),"",IFERROR(_xlfn.XLOOKUP($B104,INDEX(_xlfn.ANCHORARRAY(Dados!$H$5),0,1),INDEX(_xlfn.ANCHORARRAY(Dados!$H$5),0,2),NA(),-1),NA()))</f>
        <v/>
      </c>
      <c r="F104" s="26" t="str" cm="1">
        <f t="array" ref="F104">IF(OR($B104="",Premissas!$C$13=""),"",IFERROR(_xlfn.XLOOKUP($B104,INDEX(_xlfn.ANCHORARRAY(Dados!$K$5),0,1),INDEX(_xlfn.ANCHORARRAY(Dados!$K$5),0,2),NA(),-1),NA()))</f>
        <v/>
      </c>
      <c r="G104" s="26" t="str" cm="1">
        <f t="array" ref="G104">IF(OR($B104="",Premissas!$C$14=""),"",IFERROR(_xlfn.XLOOKUP($B104,INDEX(_xlfn.ANCHORARRAY(Dados!$N$5),0,1),INDEX(_xlfn.ANCHORARRAY(Dados!$N$5),0,2),NA(),-1),NA()))</f>
        <v/>
      </c>
      <c r="H104" s="26" t="str" cm="1">
        <f t="array" ref="H104">IF(OR($B104="",Premissas!$C$15=""),"",IFERROR(_xlfn.XLOOKUP($B104,INDEX(_xlfn.ANCHORARRAY(Dados!$Q$5),0,1),INDEX(_xlfn.ANCHORARRAY(Dados!$Q$5),0,2),NA(),-1),NA()))</f>
        <v/>
      </c>
      <c r="I104" s="27" t="str" cm="1">
        <f t="array" ref="I104">IF($B104="","",IFERROR(_xlfn.XLOOKUP($B104,INDEX(_xlfn.ANCHORARRAY(Dados!$T$5),0,1),_xlfn.ANCHORARRAY(Dados!$V$5),NA(),-1),NA()))</f>
        <v/>
      </c>
    </row>
    <row r="105" spans="2:9" x14ac:dyDescent="0.25">
      <c r="B105" s="24"/>
      <c r="C105" s="26" t="str" cm="1">
        <f t="array" ref="C105">IF(OR($B105="",Premissas!$C$10=""),"",IFERROR(_xlfn.XLOOKUP($B105,INDEX(_xlfn.ANCHORARRAY(Dados!$B$5),0,1),INDEX(_xlfn.ANCHORARRAY(Dados!$B$5),0,2),NA(),-1),NA()))</f>
        <v/>
      </c>
      <c r="D105" s="26" t="str" cm="1">
        <f t="array" ref="D105">IF(OR($B105="",Premissas!$C$11=""),"",IFERROR(_xlfn.XLOOKUP($B105,INDEX(_xlfn.ANCHORARRAY(Dados!$E$5),0,1),INDEX(_xlfn.ANCHORARRAY(Dados!$E$5),0,2),NA(),-1),NA()))</f>
        <v/>
      </c>
      <c r="E105" s="26" t="str" cm="1">
        <f t="array" ref="E105">IF(OR($B105="",Premissas!$C$12=""),"",IFERROR(_xlfn.XLOOKUP($B105,INDEX(_xlfn.ANCHORARRAY(Dados!$H$5),0,1),INDEX(_xlfn.ANCHORARRAY(Dados!$H$5),0,2),NA(),-1),NA()))</f>
        <v/>
      </c>
      <c r="F105" s="26" t="str" cm="1">
        <f t="array" ref="F105">IF(OR($B105="",Premissas!$C$13=""),"",IFERROR(_xlfn.XLOOKUP($B105,INDEX(_xlfn.ANCHORARRAY(Dados!$K$5),0,1),INDEX(_xlfn.ANCHORARRAY(Dados!$K$5),0,2),NA(),-1),NA()))</f>
        <v/>
      </c>
      <c r="G105" s="26" t="str" cm="1">
        <f t="array" ref="G105">IF(OR($B105="",Premissas!$C$14=""),"",IFERROR(_xlfn.XLOOKUP($B105,INDEX(_xlfn.ANCHORARRAY(Dados!$N$5),0,1),INDEX(_xlfn.ANCHORARRAY(Dados!$N$5),0,2),NA(),-1),NA()))</f>
        <v/>
      </c>
      <c r="H105" s="26" t="str" cm="1">
        <f t="array" ref="H105">IF(OR($B105="",Premissas!$C$15=""),"",IFERROR(_xlfn.XLOOKUP($B105,INDEX(_xlfn.ANCHORARRAY(Dados!$Q$5),0,1),INDEX(_xlfn.ANCHORARRAY(Dados!$Q$5),0,2),NA(),-1),NA()))</f>
        <v/>
      </c>
      <c r="I105" s="27" t="str" cm="1">
        <f t="array" ref="I105">IF($B105="","",IFERROR(_xlfn.XLOOKUP($B105,INDEX(_xlfn.ANCHORARRAY(Dados!$T$5),0,1),_xlfn.ANCHORARRAY(Dados!$V$5),NA(),-1),NA()))</f>
        <v/>
      </c>
    </row>
    <row r="106" spans="2:9" x14ac:dyDescent="0.25">
      <c r="B106" s="24"/>
      <c r="C106" s="26" t="str" cm="1">
        <f t="array" ref="C106">IF(OR($B106="",Premissas!$C$10=""),"",IFERROR(_xlfn.XLOOKUP($B106,INDEX(_xlfn.ANCHORARRAY(Dados!$B$5),0,1),INDEX(_xlfn.ANCHORARRAY(Dados!$B$5),0,2),NA(),-1),NA()))</f>
        <v/>
      </c>
      <c r="D106" s="26" t="str" cm="1">
        <f t="array" ref="D106">IF(OR($B106="",Premissas!$C$11=""),"",IFERROR(_xlfn.XLOOKUP($B106,INDEX(_xlfn.ANCHORARRAY(Dados!$E$5),0,1),INDEX(_xlfn.ANCHORARRAY(Dados!$E$5),0,2),NA(),-1),NA()))</f>
        <v/>
      </c>
      <c r="E106" s="26" t="str" cm="1">
        <f t="array" ref="E106">IF(OR($B106="",Premissas!$C$12=""),"",IFERROR(_xlfn.XLOOKUP($B106,INDEX(_xlfn.ANCHORARRAY(Dados!$H$5),0,1),INDEX(_xlfn.ANCHORARRAY(Dados!$H$5),0,2),NA(),-1),NA()))</f>
        <v/>
      </c>
      <c r="F106" s="26" t="str" cm="1">
        <f t="array" ref="F106">IF(OR($B106="",Premissas!$C$13=""),"",IFERROR(_xlfn.XLOOKUP($B106,INDEX(_xlfn.ANCHORARRAY(Dados!$K$5),0,1),INDEX(_xlfn.ANCHORARRAY(Dados!$K$5),0,2),NA(),-1),NA()))</f>
        <v/>
      </c>
      <c r="G106" s="26" t="str" cm="1">
        <f t="array" ref="G106">IF(OR($B106="",Premissas!$C$14=""),"",IFERROR(_xlfn.XLOOKUP($B106,INDEX(_xlfn.ANCHORARRAY(Dados!$N$5),0,1),INDEX(_xlfn.ANCHORARRAY(Dados!$N$5),0,2),NA(),-1),NA()))</f>
        <v/>
      </c>
      <c r="H106" s="26" t="str" cm="1">
        <f t="array" ref="H106">IF(OR($B106="",Premissas!$C$15=""),"",IFERROR(_xlfn.XLOOKUP($B106,INDEX(_xlfn.ANCHORARRAY(Dados!$Q$5),0,1),INDEX(_xlfn.ANCHORARRAY(Dados!$Q$5),0,2),NA(),-1),NA()))</f>
        <v/>
      </c>
      <c r="I106" s="27" t="str" cm="1">
        <f t="array" ref="I106">IF($B106="","",IFERROR(_xlfn.XLOOKUP($B106,INDEX(_xlfn.ANCHORARRAY(Dados!$T$5),0,1),_xlfn.ANCHORARRAY(Dados!$V$5),NA(),-1),NA()))</f>
        <v/>
      </c>
    </row>
    <row r="107" spans="2:9" x14ac:dyDescent="0.25">
      <c r="B107" s="24"/>
      <c r="C107" s="26" t="str" cm="1">
        <f t="array" ref="C107">IF(OR($B107="",Premissas!$C$10=""),"",IFERROR(_xlfn.XLOOKUP($B107,INDEX(_xlfn.ANCHORARRAY(Dados!$B$5),0,1),INDEX(_xlfn.ANCHORARRAY(Dados!$B$5),0,2),NA(),-1),NA()))</f>
        <v/>
      </c>
      <c r="D107" s="26" t="str" cm="1">
        <f t="array" ref="D107">IF(OR($B107="",Premissas!$C$11=""),"",IFERROR(_xlfn.XLOOKUP($B107,INDEX(_xlfn.ANCHORARRAY(Dados!$E$5),0,1),INDEX(_xlfn.ANCHORARRAY(Dados!$E$5),0,2),NA(),-1),NA()))</f>
        <v/>
      </c>
      <c r="E107" s="26" t="str" cm="1">
        <f t="array" ref="E107">IF(OR($B107="",Premissas!$C$12=""),"",IFERROR(_xlfn.XLOOKUP($B107,INDEX(_xlfn.ANCHORARRAY(Dados!$H$5),0,1),INDEX(_xlfn.ANCHORARRAY(Dados!$H$5),0,2),NA(),-1),NA()))</f>
        <v/>
      </c>
      <c r="F107" s="26" t="str" cm="1">
        <f t="array" ref="F107">IF(OR($B107="",Premissas!$C$13=""),"",IFERROR(_xlfn.XLOOKUP($B107,INDEX(_xlfn.ANCHORARRAY(Dados!$K$5),0,1),INDEX(_xlfn.ANCHORARRAY(Dados!$K$5),0,2),NA(),-1),NA()))</f>
        <v/>
      </c>
      <c r="G107" s="26" t="str" cm="1">
        <f t="array" ref="G107">IF(OR($B107="",Premissas!$C$14=""),"",IFERROR(_xlfn.XLOOKUP($B107,INDEX(_xlfn.ANCHORARRAY(Dados!$N$5),0,1),INDEX(_xlfn.ANCHORARRAY(Dados!$N$5),0,2),NA(),-1),NA()))</f>
        <v/>
      </c>
      <c r="H107" s="26" t="str" cm="1">
        <f t="array" ref="H107">IF(OR($B107="",Premissas!$C$15=""),"",IFERROR(_xlfn.XLOOKUP($B107,INDEX(_xlfn.ANCHORARRAY(Dados!$Q$5),0,1),INDEX(_xlfn.ANCHORARRAY(Dados!$Q$5),0,2),NA(),-1),NA()))</f>
        <v/>
      </c>
      <c r="I107" s="27" t="str" cm="1">
        <f t="array" ref="I107">IF($B107="","",IFERROR(_xlfn.XLOOKUP($B107,INDEX(_xlfn.ANCHORARRAY(Dados!$T$5),0,1),_xlfn.ANCHORARRAY(Dados!$V$5),NA(),-1),NA()))</f>
        <v/>
      </c>
    </row>
    <row r="108" spans="2:9" x14ac:dyDescent="0.25">
      <c r="B108" s="24"/>
      <c r="C108" s="26" t="str" cm="1">
        <f t="array" ref="C108">IF(OR($B108="",Premissas!$C$10=""),"",IFERROR(_xlfn.XLOOKUP($B108,INDEX(_xlfn.ANCHORARRAY(Dados!$B$5),0,1),INDEX(_xlfn.ANCHORARRAY(Dados!$B$5),0,2),NA(),-1),NA()))</f>
        <v/>
      </c>
      <c r="D108" s="26" t="str" cm="1">
        <f t="array" ref="D108">IF(OR($B108="",Premissas!$C$11=""),"",IFERROR(_xlfn.XLOOKUP($B108,INDEX(_xlfn.ANCHORARRAY(Dados!$E$5),0,1),INDEX(_xlfn.ANCHORARRAY(Dados!$E$5),0,2),NA(),-1),NA()))</f>
        <v/>
      </c>
      <c r="E108" s="26" t="str" cm="1">
        <f t="array" ref="E108">IF(OR($B108="",Premissas!$C$12=""),"",IFERROR(_xlfn.XLOOKUP($B108,INDEX(_xlfn.ANCHORARRAY(Dados!$H$5),0,1),INDEX(_xlfn.ANCHORARRAY(Dados!$H$5),0,2),NA(),-1),NA()))</f>
        <v/>
      </c>
      <c r="F108" s="26" t="str" cm="1">
        <f t="array" ref="F108">IF(OR($B108="",Premissas!$C$13=""),"",IFERROR(_xlfn.XLOOKUP($B108,INDEX(_xlfn.ANCHORARRAY(Dados!$K$5),0,1),INDEX(_xlfn.ANCHORARRAY(Dados!$K$5),0,2),NA(),-1),NA()))</f>
        <v/>
      </c>
      <c r="G108" s="26" t="str" cm="1">
        <f t="array" ref="G108">IF(OR($B108="",Premissas!$C$14=""),"",IFERROR(_xlfn.XLOOKUP($B108,INDEX(_xlfn.ANCHORARRAY(Dados!$N$5),0,1),INDEX(_xlfn.ANCHORARRAY(Dados!$N$5),0,2),NA(),-1),NA()))</f>
        <v/>
      </c>
      <c r="H108" s="26" t="str" cm="1">
        <f t="array" ref="H108">IF(OR($B108="",Premissas!$C$15=""),"",IFERROR(_xlfn.XLOOKUP($B108,INDEX(_xlfn.ANCHORARRAY(Dados!$Q$5),0,1),INDEX(_xlfn.ANCHORARRAY(Dados!$Q$5),0,2),NA(),-1),NA()))</f>
        <v/>
      </c>
      <c r="I108" s="27" t="str" cm="1">
        <f t="array" ref="I108">IF($B108="","",IFERROR(_xlfn.XLOOKUP($B108,INDEX(_xlfn.ANCHORARRAY(Dados!$T$5),0,1),_xlfn.ANCHORARRAY(Dados!$V$5),NA(),-1),NA()))</f>
        <v/>
      </c>
    </row>
    <row r="109" spans="2:9" x14ac:dyDescent="0.25">
      <c r="B109" s="24"/>
      <c r="C109" s="26" t="str" cm="1">
        <f t="array" ref="C109">IF(OR($B109="",Premissas!$C$10=""),"",IFERROR(_xlfn.XLOOKUP($B109,INDEX(_xlfn.ANCHORARRAY(Dados!$B$5),0,1),INDEX(_xlfn.ANCHORARRAY(Dados!$B$5),0,2),NA(),-1),NA()))</f>
        <v/>
      </c>
      <c r="D109" s="26" t="str" cm="1">
        <f t="array" ref="D109">IF(OR($B109="",Premissas!$C$11=""),"",IFERROR(_xlfn.XLOOKUP($B109,INDEX(_xlfn.ANCHORARRAY(Dados!$E$5),0,1),INDEX(_xlfn.ANCHORARRAY(Dados!$E$5),0,2),NA(),-1),NA()))</f>
        <v/>
      </c>
      <c r="E109" s="26" t="str" cm="1">
        <f t="array" ref="E109">IF(OR($B109="",Premissas!$C$12=""),"",IFERROR(_xlfn.XLOOKUP($B109,INDEX(_xlfn.ANCHORARRAY(Dados!$H$5),0,1),INDEX(_xlfn.ANCHORARRAY(Dados!$H$5),0,2),NA(),-1),NA()))</f>
        <v/>
      </c>
      <c r="F109" s="26" t="str" cm="1">
        <f t="array" ref="F109">IF(OR($B109="",Premissas!$C$13=""),"",IFERROR(_xlfn.XLOOKUP($B109,INDEX(_xlfn.ANCHORARRAY(Dados!$K$5),0,1),INDEX(_xlfn.ANCHORARRAY(Dados!$K$5),0,2),NA(),-1),NA()))</f>
        <v/>
      </c>
      <c r="G109" s="26" t="str" cm="1">
        <f t="array" ref="G109">IF(OR($B109="",Premissas!$C$14=""),"",IFERROR(_xlfn.XLOOKUP($B109,INDEX(_xlfn.ANCHORARRAY(Dados!$N$5),0,1),INDEX(_xlfn.ANCHORARRAY(Dados!$N$5),0,2),NA(),-1),NA()))</f>
        <v/>
      </c>
      <c r="H109" s="26" t="str" cm="1">
        <f t="array" ref="H109">IF(OR($B109="",Premissas!$C$15=""),"",IFERROR(_xlfn.XLOOKUP($B109,INDEX(_xlfn.ANCHORARRAY(Dados!$Q$5),0,1),INDEX(_xlfn.ANCHORARRAY(Dados!$Q$5),0,2),NA(),-1),NA()))</f>
        <v/>
      </c>
      <c r="I109" s="27" t="str" cm="1">
        <f t="array" ref="I109">IF($B109="","",IFERROR(_xlfn.XLOOKUP($B109,INDEX(_xlfn.ANCHORARRAY(Dados!$T$5),0,1),_xlfn.ANCHORARRAY(Dados!$V$5),NA(),-1),NA()))</f>
        <v/>
      </c>
    </row>
    <row r="110" spans="2:9" x14ac:dyDescent="0.25">
      <c r="B110" s="24"/>
      <c r="C110" s="26" t="str" cm="1">
        <f t="array" ref="C110">IF(OR($B110="",Premissas!$C$10=""),"",IFERROR(_xlfn.XLOOKUP($B110,INDEX(_xlfn.ANCHORARRAY(Dados!$B$5),0,1),INDEX(_xlfn.ANCHORARRAY(Dados!$B$5),0,2),NA(),-1),NA()))</f>
        <v/>
      </c>
      <c r="D110" s="26" t="str" cm="1">
        <f t="array" ref="D110">IF(OR($B110="",Premissas!$C$11=""),"",IFERROR(_xlfn.XLOOKUP($B110,INDEX(_xlfn.ANCHORARRAY(Dados!$E$5),0,1),INDEX(_xlfn.ANCHORARRAY(Dados!$E$5),0,2),NA(),-1),NA()))</f>
        <v/>
      </c>
      <c r="E110" s="26" t="str" cm="1">
        <f t="array" ref="E110">IF(OR($B110="",Premissas!$C$12=""),"",IFERROR(_xlfn.XLOOKUP($B110,INDEX(_xlfn.ANCHORARRAY(Dados!$H$5),0,1),INDEX(_xlfn.ANCHORARRAY(Dados!$H$5),0,2),NA(),-1),NA()))</f>
        <v/>
      </c>
      <c r="F110" s="26" t="str" cm="1">
        <f t="array" ref="F110">IF(OR($B110="",Premissas!$C$13=""),"",IFERROR(_xlfn.XLOOKUP($B110,INDEX(_xlfn.ANCHORARRAY(Dados!$K$5),0,1),INDEX(_xlfn.ANCHORARRAY(Dados!$K$5),0,2),NA(),-1),NA()))</f>
        <v/>
      </c>
      <c r="G110" s="26" t="str" cm="1">
        <f t="array" ref="G110">IF(OR($B110="",Premissas!$C$14=""),"",IFERROR(_xlfn.XLOOKUP($B110,INDEX(_xlfn.ANCHORARRAY(Dados!$N$5),0,1),INDEX(_xlfn.ANCHORARRAY(Dados!$N$5),0,2),NA(),-1),NA()))</f>
        <v/>
      </c>
      <c r="H110" s="26" t="str" cm="1">
        <f t="array" ref="H110">IF(OR($B110="",Premissas!$C$15=""),"",IFERROR(_xlfn.XLOOKUP($B110,INDEX(_xlfn.ANCHORARRAY(Dados!$Q$5),0,1),INDEX(_xlfn.ANCHORARRAY(Dados!$Q$5),0,2),NA(),-1),NA()))</f>
        <v/>
      </c>
      <c r="I110" s="27" t="str" cm="1">
        <f t="array" ref="I110">IF($B110="","",IFERROR(_xlfn.XLOOKUP($B110,INDEX(_xlfn.ANCHORARRAY(Dados!$T$5),0,1),_xlfn.ANCHORARRAY(Dados!$V$5),NA(),-1),NA()))</f>
        <v/>
      </c>
    </row>
    <row r="111" spans="2:9" x14ac:dyDescent="0.25">
      <c r="B111" s="24"/>
      <c r="C111" s="26" t="str" cm="1">
        <f t="array" ref="C111">IF(OR($B111="",Premissas!$C$10=""),"",IFERROR(_xlfn.XLOOKUP($B111,INDEX(_xlfn.ANCHORARRAY(Dados!$B$5),0,1),INDEX(_xlfn.ANCHORARRAY(Dados!$B$5),0,2),NA(),-1),NA()))</f>
        <v/>
      </c>
      <c r="D111" s="26" t="str" cm="1">
        <f t="array" ref="D111">IF(OR($B111="",Premissas!$C$11=""),"",IFERROR(_xlfn.XLOOKUP($B111,INDEX(_xlfn.ANCHORARRAY(Dados!$E$5),0,1),INDEX(_xlfn.ANCHORARRAY(Dados!$E$5),0,2),NA(),-1),NA()))</f>
        <v/>
      </c>
      <c r="E111" s="26" t="str" cm="1">
        <f t="array" ref="E111">IF(OR($B111="",Premissas!$C$12=""),"",IFERROR(_xlfn.XLOOKUP($B111,INDEX(_xlfn.ANCHORARRAY(Dados!$H$5),0,1),INDEX(_xlfn.ANCHORARRAY(Dados!$H$5),0,2),NA(),-1),NA()))</f>
        <v/>
      </c>
      <c r="F111" s="26" t="str" cm="1">
        <f t="array" ref="F111">IF(OR($B111="",Premissas!$C$13=""),"",IFERROR(_xlfn.XLOOKUP($B111,INDEX(_xlfn.ANCHORARRAY(Dados!$K$5),0,1),INDEX(_xlfn.ANCHORARRAY(Dados!$K$5),0,2),NA(),-1),NA()))</f>
        <v/>
      </c>
      <c r="G111" s="26" t="str" cm="1">
        <f t="array" ref="G111">IF(OR($B111="",Premissas!$C$14=""),"",IFERROR(_xlfn.XLOOKUP($B111,INDEX(_xlfn.ANCHORARRAY(Dados!$N$5),0,1),INDEX(_xlfn.ANCHORARRAY(Dados!$N$5),0,2),NA(),-1),NA()))</f>
        <v/>
      </c>
      <c r="H111" s="26" t="str" cm="1">
        <f t="array" ref="H111">IF(OR($B111="",Premissas!$C$15=""),"",IFERROR(_xlfn.XLOOKUP($B111,INDEX(_xlfn.ANCHORARRAY(Dados!$Q$5),0,1),INDEX(_xlfn.ANCHORARRAY(Dados!$Q$5),0,2),NA(),-1),NA()))</f>
        <v/>
      </c>
      <c r="I111" s="27" t="str" cm="1">
        <f t="array" ref="I111">IF($B111="","",IFERROR(_xlfn.XLOOKUP($B111,INDEX(_xlfn.ANCHORARRAY(Dados!$T$5),0,1),_xlfn.ANCHORARRAY(Dados!$V$5),NA(),-1),NA()))</f>
        <v/>
      </c>
    </row>
    <row r="112" spans="2:9" x14ac:dyDescent="0.25">
      <c r="B112" s="24"/>
      <c r="C112" s="26" t="str" cm="1">
        <f t="array" ref="C112">IF(OR($B112="",Premissas!$C$10=""),"",IFERROR(_xlfn.XLOOKUP($B112,INDEX(_xlfn.ANCHORARRAY(Dados!$B$5),0,1),INDEX(_xlfn.ANCHORARRAY(Dados!$B$5),0,2),NA(),-1),NA()))</f>
        <v/>
      </c>
      <c r="D112" s="26" t="str" cm="1">
        <f t="array" ref="D112">IF(OR($B112="",Premissas!$C$11=""),"",IFERROR(_xlfn.XLOOKUP($B112,INDEX(_xlfn.ANCHORARRAY(Dados!$E$5),0,1),INDEX(_xlfn.ANCHORARRAY(Dados!$E$5),0,2),NA(),-1),NA()))</f>
        <v/>
      </c>
      <c r="E112" s="26" t="str" cm="1">
        <f t="array" ref="E112">IF(OR($B112="",Premissas!$C$12=""),"",IFERROR(_xlfn.XLOOKUP($B112,INDEX(_xlfn.ANCHORARRAY(Dados!$H$5),0,1),INDEX(_xlfn.ANCHORARRAY(Dados!$H$5),0,2),NA(),-1),NA()))</f>
        <v/>
      </c>
      <c r="F112" s="26" t="str" cm="1">
        <f t="array" ref="F112">IF(OR($B112="",Premissas!$C$13=""),"",IFERROR(_xlfn.XLOOKUP($B112,INDEX(_xlfn.ANCHORARRAY(Dados!$K$5),0,1),INDEX(_xlfn.ANCHORARRAY(Dados!$K$5),0,2),NA(),-1),NA()))</f>
        <v/>
      </c>
      <c r="G112" s="26" t="str" cm="1">
        <f t="array" ref="G112">IF(OR($B112="",Premissas!$C$14=""),"",IFERROR(_xlfn.XLOOKUP($B112,INDEX(_xlfn.ANCHORARRAY(Dados!$N$5),0,1),INDEX(_xlfn.ANCHORARRAY(Dados!$N$5),0,2),NA(),-1),NA()))</f>
        <v/>
      </c>
      <c r="H112" s="26" t="str" cm="1">
        <f t="array" ref="H112">IF(OR($B112="",Premissas!$C$15=""),"",IFERROR(_xlfn.XLOOKUP($B112,INDEX(_xlfn.ANCHORARRAY(Dados!$Q$5),0,1),INDEX(_xlfn.ANCHORARRAY(Dados!$Q$5),0,2),NA(),-1),NA()))</f>
        <v/>
      </c>
      <c r="I112" s="27" t="str" cm="1">
        <f t="array" ref="I112">IF($B112="","",IFERROR(_xlfn.XLOOKUP($B112,INDEX(_xlfn.ANCHORARRAY(Dados!$T$5),0,1),_xlfn.ANCHORARRAY(Dados!$V$5),NA(),-1),NA()))</f>
        <v/>
      </c>
    </row>
    <row r="113" spans="2:9" x14ac:dyDescent="0.25">
      <c r="B113" s="24"/>
      <c r="C113" s="26" t="str" cm="1">
        <f t="array" ref="C113">IF(OR($B113="",Premissas!$C$10=""),"",IFERROR(_xlfn.XLOOKUP($B113,INDEX(_xlfn.ANCHORARRAY(Dados!$B$5),0,1),INDEX(_xlfn.ANCHORARRAY(Dados!$B$5),0,2),NA(),-1),NA()))</f>
        <v/>
      </c>
      <c r="D113" s="26" t="str" cm="1">
        <f t="array" ref="D113">IF(OR($B113="",Premissas!$C$11=""),"",IFERROR(_xlfn.XLOOKUP($B113,INDEX(_xlfn.ANCHORARRAY(Dados!$E$5),0,1),INDEX(_xlfn.ANCHORARRAY(Dados!$E$5),0,2),NA(),-1),NA()))</f>
        <v/>
      </c>
      <c r="E113" s="26" t="str" cm="1">
        <f t="array" ref="E113">IF(OR($B113="",Premissas!$C$12=""),"",IFERROR(_xlfn.XLOOKUP($B113,INDEX(_xlfn.ANCHORARRAY(Dados!$H$5),0,1),INDEX(_xlfn.ANCHORARRAY(Dados!$H$5),0,2),NA(),-1),NA()))</f>
        <v/>
      </c>
      <c r="F113" s="26" t="str" cm="1">
        <f t="array" ref="F113">IF(OR($B113="",Premissas!$C$13=""),"",IFERROR(_xlfn.XLOOKUP($B113,INDEX(_xlfn.ANCHORARRAY(Dados!$K$5),0,1),INDEX(_xlfn.ANCHORARRAY(Dados!$K$5),0,2),NA(),-1),NA()))</f>
        <v/>
      </c>
      <c r="G113" s="26" t="str" cm="1">
        <f t="array" ref="G113">IF(OR($B113="",Premissas!$C$14=""),"",IFERROR(_xlfn.XLOOKUP($B113,INDEX(_xlfn.ANCHORARRAY(Dados!$N$5),0,1),INDEX(_xlfn.ANCHORARRAY(Dados!$N$5),0,2),NA(),-1),NA()))</f>
        <v/>
      </c>
      <c r="H113" s="26" t="str" cm="1">
        <f t="array" ref="H113">IF(OR($B113="",Premissas!$C$15=""),"",IFERROR(_xlfn.XLOOKUP($B113,INDEX(_xlfn.ANCHORARRAY(Dados!$Q$5),0,1),INDEX(_xlfn.ANCHORARRAY(Dados!$Q$5),0,2),NA(),-1),NA()))</f>
        <v/>
      </c>
      <c r="I113" s="27" t="str" cm="1">
        <f t="array" ref="I113">IF($B113="","",IFERROR(_xlfn.XLOOKUP($B113,INDEX(_xlfn.ANCHORARRAY(Dados!$T$5),0,1),_xlfn.ANCHORARRAY(Dados!$V$5),NA(),-1),NA()))</f>
        <v/>
      </c>
    </row>
    <row r="114" spans="2:9" x14ac:dyDescent="0.25">
      <c r="B114" s="24"/>
      <c r="C114" s="26" t="str" cm="1">
        <f t="array" ref="C114">IF(OR($B114="",Premissas!$C$10=""),"",IFERROR(_xlfn.XLOOKUP($B114,INDEX(_xlfn.ANCHORARRAY(Dados!$B$5),0,1),INDEX(_xlfn.ANCHORARRAY(Dados!$B$5),0,2),NA(),-1),NA()))</f>
        <v/>
      </c>
      <c r="D114" s="26" t="str" cm="1">
        <f t="array" ref="D114">IF(OR($B114="",Premissas!$C$11=""),"",IFERROR(_xlfn.XLOOKUP($B114,INDEX(_xlfn.ANCHORARRAY(Dados!$E$5),0,1),INDEX(_xlfn.ANCHORARRAY(Dados!$E$5),0,2),NA(),-1),NA()))</f>
        <v/>
      </c>
      <c r="E114" s="26" t="str" cm="1">
        <f t="array" ref="E114">IF(OR($B114="",Premissas!$C$12=""),"",IFERROR(_xlfn.XLOOKUP($B114,INDEX(_xlfn.ANCHORARRAY(Dados!$H$5),0,1),INDEX(_xlfn.ANCHORARRAY(Dados!$H$5),0,2),NA(),-1),NA()))</f>
        <v/>
      </c>
      <c r="F114" s="26" t="str" cm="1">
        <f t="array" ref="F114">IF(OR($B114="",Premissas!$C$13=""),"",IFERROR(_xlfn.XLOOKUP($B114,INDEX(_xlfn.ANCHORARRAY(Dados!$K$5),0,1),INDEX(_xlfn.ANCHORARRAY(Dados!$K$5),0,2),NA(),-1),NA()))</f>
        <v/>
      </c>
      <c r="G114" s="26" t="str" cm="1">
        <f t="array" ref="G114">IF(OR($B114="",Premissas!$C$14=""),"",IFERROR(_xlfn.XLOOKUP($B114,INDEX(_xlfn.ANCHORARRAY(Dados!$N$5),0,1),INDEX(_xlfn.ANCHORARRAY(Dados!$N$5),0,2),NA(),-1),NA()))</f>
        <v/>
      </c>
      <c r="H114" s="26" t="str" cm="1">
        <f t="array" ref="H114">IF(OR($B114="",Premissas!$C$15=""),"",IFERROR(_xlfn.XLOOKUP($B114,INDEX(_xlfn.ANCHORARRAY(Dados!$Q$5),0,1),INDEX(_xlfn.ANCHORARRAY(Dados!$Q$5),0,2),NA(),-1),NA()))</f>
        <v/>
      </c>
      <c r="I114" s="27" t="str" cm="1">
        <f t="array" ref="I114">IF($B114="","",IFERROR(_xlfn.XLOOKUP($B114,INDEX(_xlfn.ANCHORARRAY(Dados!$T$5),0,1),_xlfn.ANCHORARRAY(Dados!$V$5),NA(),-1),NA()))</f>
        <v/>
      </c>
    </row>
    <row r="115" spans="2:9" x14ac:dyDescent="0.25">
      <c r="B115" s="24"/>
      <c r="C115" s="26" t="str" cm="1">
        <f t="array" ref="C115">IF(OR($B115="",Premissas!$C$10=""),"",IFERROR(_xlfn.XLOOKUP($B115,INDEX(_xlfn.ANCHORARRAY(Dados!$B$5),0,1),INDEX(_xlfn.ANCHORARRAY(Dados!$B$5),0,2),NA(),-1),NA()))</f>
        <v/>
      </c>
      <c r="D115" s="26" t="str" cm="1">
        <f t="array" ref="D115">IF(OR($B115="",Premissas!$C$11=""),"",IFERROR(_xlfn.XLOOKUP($B115,INDEX(_xlfn.ANCHORARRAY(Dados!$E$5),0,1),INDEX(_xlfn.ANCHORARRAY(Dados!$E$5),0,2),NA(),-1),NA()))</f>
        <v/>
      </c>
      <c r="E115" s="26" t="str" cm="1">
        <f t="array" ref="E115">IF(OR($B115="",Premissas!$C$12=""),"",IFERROR(_xlfn.XLOOKUP($B115,INDEX(_xlfn.ANCHORARRAY(Dados!$H$5),0,1),INDEX(_xlfn.ANCHORARRAY(Dados!$H$5),0,2),NA(),-1),NA()))</f>
        <v/>
      </c>
      <c r="F115" s="26" t="str" cm="1">
        <f t="array" ref="F115">IF(OR($B115="",Premissas!$C$13=""),"",IFERROR(_xlfn.XLOOKUP($B115,INDEX(_xlfn.ANCHORARRAY(Dados!$K$5),0,1),INDEX(_xlfn.ANCHORARRAY(Dados!$K$5),0,2),NA(),-1),NA()))</f>
        <v/>
      </c>
      <c r="G115" s="26" t="str" cm="1">
        <f t="array" ref="G115">IF(OR($B115="",Premissas!$C$14=""),"",IFERROR(_xlfn.XLOOKUP($B115,INDEX(_xlfn.ANCHORARRAY(Dados!$N$5),0,1),INDEX(_xlfn.ANCHORARRAY(Dados!$N$5),0,2),NA(),-1),NA()))</f>
        <v/>
      </c>
      <c r="H115" s="26" t="str" cm="1">
        <f t="array" ref="H115">IF(OR($B115="",Premissas!$C$15=""),"",IFERROR(_xlfn.XLOOKUP($B115,INDEX(_xlfn.ANCHORARRAY(Dados!$Q$5),0,1),INDEX(_xlfn.ANCHORARRAY(Dados!$Q$5),0,2),NA(),-1),NA()))</f>
        <v/>
      </c>
      <c r="I115" s="27" t="str" cm="1">
        <f t="array" ref="I115">IF($B115="","",IFERROR(_xlfn.XLOOKUP($B115,INDEX(_xlfn.ANCHORARRAY(Dados!$T$5),0,1),_xlfn.ANCHORARRAY(Dados!$V$5),NA(),-1),NA()))</f>
        <v/>
      </c>
    </row>
    <row r="116" spans="2:9" x14ac:dyDescent="0.25">
      <c r="B116" s="24"/>
      <c r="C116" s="26" t="str" cm="1">
        <f t="array" ref="C116">IF(OR($B116="",Premissas!$C$10=""),"",IFERROR(_xlfn.XLOOKUP($B116,INDEX(_xlfn.ANCHORARRAY(Dados!$B$5),0,1),INDEX(_xlfn.ANCHORARRAY(Dados!$B$5),0,2),NA(),-1),NA()))</f>
        <v/>
      </c>
      <c r="D116" s="26" t="str" cm="1">
        <f t="array" ref="D116">IF(OR($B116="",Premissas!$C$11=""),"",IFERROR(_xlfn.XLOOKUP($B116,INDEX(_xlfn.ANCHORARRAY(Dados!$E$5),0,1),INDEX(_xlfn.ANCHORARRAY(Dados!$E$5),0,2),NA(),-1),NA()))</f>
        <v/>
      </c>
      <c r="E116" s="26" t="str" cm="1">
        <f t="array" ref="E116">IF(OR($B116="",Premissas!$C$12=""),"",IFERROR(_xlfn.XLOOKUP($B116,INDEX(_xlfn.ANCHORARRAY(Dados!$H$5),0,1),INDEX(_xlfn.ANCHORARRAY(Dados!$H$5),0,2),NA(),-1),NA()))</f>
        <v/>
      </c>
      <c r="F116" s="26" t="str" cm="1">
        <f t="array" ref="F116">IF(OR($B116="",Premissas!$C$13=""),"",IFERROR(_xlfn.XLOOKUP($B116,INDEX(_xlfn.ANCHORARRAY(Dados!$K$5),0,1),INDEX(_xlfn.ANCHORARRAY(Dados!$K$5),0,2),NA(),-1),NA()))</f>
        <v/>
      </c>
      <c r="G116" s="26" t="str" cm="1">
        <f t="array" ref="G116">IF(OR($B116="",Premissas!$C$14=""),"",IFERROR(_xlfn.XLOOKUP($B116,INDEX(_xlfn.ANCHORARRAY(Dados!$N$5),0,1),INDEX(_xlfn.ANCHORARRAY(Dados!$N$5),0,2),NA(),-1),NA()))</f>
        <v/>
      </c>
      <c r="H116" s="26" t="str" cm="1">
        <f t="array" ref="H116">IF(OR($B116="",Premissas!$C$15=""),"",IFERROR(_xlfn.XLOOKUP($B116,INDEX(_xlfn.ANCHORARRAY(Dados!$Q$5),0,1),INDEX(_xlfn.ANCHORARRAY(Dados!$Q$5),0,2),NA(),-1),NA()))</f>
        <v/>
      </c>
      <c r="I116" s="27" t="str" cm="1">
        <f t="array" ref="I116">IF($B116="","",IFERROR(_xlfn.XLOOKUP($B116,INDEX(_xlfn.ANCHORARRAY(Dados!$T$5),0,1),_xlfn.ANCHORARRAY(Dados!$V$5),NA(),-1),NA()))</f>
        <v/>
      </c>
    </row>
    <row r="117" spans="2:9" x14ac:dyDescent="0.25">
      <c r="B117" s="24"/>
      <c r="C117" s="26" t="str" cm="1">
        <f t="array" ref="C117">IF(OR($B117="",Premissas!$C$10=""),"",IFERROR(_xlfn.XLOOKUP($B117,INDEX(_xlfn.ANCHORARRAY(Dados!$B$5),0,1),INDEX(_xlfn.ANCHORARRAY(Dados!$B$5),0,2),NA(),-1),NA()))</f>
        <v/>
      </c>
      <c r="D117" s="26" t="str" cm="1">
        <f t="array" ref="D117">IF(OR($B117="",Premissas!$C$11=""),"",IFERROR(_xlfn.XLOOKUP($B117,INDEX(_xlfn.ANCHORARRAY(Dados!$E$5),0,1),INDEX(_xlfn.ANCHORARRAY(Dados!$E$5),0,2),NA(),-1),NA()))</f>
        <v/>
      </c>
      <c r="E117" s="26" t="str" cm="1">
        <f t="array" ref="E117">IF(OR($B117="",Premissas!$C$12=""),"",IFERROR(_xlfn.XLOOKUP($B117,INDEX(_xlfn.ANCHORARRAY(Dados!$H$5),0,1),INDEX(_xlfn.ANCHORARRAY(Dados!$H$5),0,2),NA(),-1),NA()))</f>
        <v/>
      </c>
      <c r="F117" s="26" t="str" cm="1">
        <f t="array" ref="F117">IF(OR($B117="",Premissas!$C$13=""),"",IFERROR(_xlfn.XLOOKUP($B117,INDEX(_xlfn.ANCHORARRAY(Dados!$K$5),0,1),INDEX(_xlfn.ANCHORARRAY(Dados!$K$5),0,2),NA(),-1),NA()))</f>
        <v/>
      </c>
      <c r="G117" s="26" t="str" cm="1">
        <f t="array" ref="G117">IF(OR($B117="",Premissas!$C$14=""),"",IFERROR(_xlfn.XLOOKUP($B117,INDEX(_xlfn.ANCHORARRAY(Dados!$N$5),0,1),INDEX(_xlfn.ANCHORARRAY(Dados!$N$5),0,2),NA(),-1),NA()))</f>
        <v/>
      </c>
      <c r="H117" s="26" t="str" cm="1">
        <f t="array" ref="H117">IF(OR($B117="",Premissas!$C$15=""),"",IFERROR(_xlfn.XLOOKUP($B117,INDEX(_xlfn.ANCHORARRAY(Dados!$Q$5),0,1),INDEX(_xlfn.ANCHORARRAY(Dados!$Q$5),0,2),NA(),-1),NA()))</f>
        <v/>
      </c>
      <c r="I117" s="27" t="str" cm="1">
        <f t="array" ref="I117">IF($B117="","",IFERROR(_xlfn.XLOOKUP($B117,INDEX(_xlfn.ANCHORARRAY(Dados!$T$5),0,1),_xlfn.ANCHORARRAY(Dados!$V$5),NA(),-1),NA()))</f>
        <v/>
      </c>
    </row>
    <row r="118" spans="2:9" x14ac:dyDescent="0.25">
      <c r="B118" s="24"/>
      <c r="C118" s="26" t="str" cm="1">
        <f t="array" ref="C118">IF(OR($B118="",Premissas!$C$10=""),"",IFERROR(_xlfn.XLOOKUP($B118,INDEX(_xlfn.ANCHORARRAY(Dados!$B$5),0,1),INDEX(_xlfn.ANCHORARRAY(Dados!$B$5),0,2),NA(),-1),NA()))</f>
        <v/>
      </c>
      <c r="D118" s="26" t="str" cm="1">
        <f t="array" ref="D118">IF(OR($B118="",Premissas!$C$11=""),"",IFERROR(_xlfn.XLOOKUP($B118,INDEX(_xlfn.ANCHORARRAY(Dados!$E$5),0,1),INDEX(_xlfn.ANCHORARRAY(Dados!$E$5),0,2),NA(),-1),NA()))</f>
        <v/>
      </c>
      <c r="E118" s="26" t="str" cm="1">
        <f t="array" ref="E118">IF(OR($B118="",Premissas!$C$12=""),"",IFERROR(_xlfn.XLOOKUP($B118,INDEX(_xlfn.ANCHORARRAY(Dados!$H$5),0,1),INDEX(_xlfn.ANCHORARRAY(Dados!$H$5),0,2),NA(),-1),NA()))</f>
        <v/>
      </c>
      <c r="F118" s="26" t="str" cm="1">
        <f t="array" ref="F118">IF(OR($B118="",Premissas!$C$13=""),"",IFERROR(_xlfn.XLOOKUP($B118,INDEX(_xlfn.ANCHORARRAY(Dados!$K$5),0,1),INDEX(_xlfn.ANCHORARRAY(Dados!$K$5),0,2),NA(),-1),NA()))</f>
        <v/>
      </c>
      <c r="G118" s="26" t="str" cm="1">
        <f t="array" ref="G118">IF(OR($B118="",Premissas!$C$14=""),"",IFERROR(_xlfn.XLOOKUP($B118,INDEX(_xlfn.ANCHORARRAY(Dados!$N$5),0,1),INDEX(_xlfn.ANCHORARRAY(Dados!$N$5),0,2),NA(),-1),NA()))</f>
        <v/>
      </c>
      <c r="H118" s="26" t="str" cm="1">
        <f t="array" ref="H118">IF(OR($B118="",Premissas!$C$15=""),"",IFERROR(_xlfn.XLOOKUP($B118,INDEX(_xlfn.ANCHORARRAY(Dados!$Q$5),0,1),INDEX(_xlfn.ANCHORARRAY(Dados!$Q$5),0,2),NA(),-1),NA()))</f>
        <v/>
      </c>
      <c r="I118" s="27" t="str" cm="1">
        <f t="array" ref="I118">IF($B118="","",IFERROR(_xlfn.XLOOKUP($B118,INDEX(_xlfn.ANCHORARRAY(Dados!$T$5),0,1),_xlfn.ANCHORARRAY(Dados!$V$5),NA(),-1),NA()))</f>
        <v/>
      </c>
    </row>
    <row r="119" spans="2:9" x14ac:dyDescent="0.25">
      <c r="B119" s="24"/>
      <c r="C119" s="26" t="str" cm="1">
        <f t="array" ref="C119">IF(OR($B119="",Premissas!$C$10=""),"",IFERROR(_xlfn.XLOOKUP($B119,INDEX(_xlfn.ANCHORARRAY(Dados!$B$5),0,1),INDEX(_xlfn.ANCHORARRAY(Dados!$B$5),0,2),NA(),-1),NA()))</f>
        <v/>
      </c>
      <c r="D119" s="26" t="str" cm="1">
        <f t="array" ref="D119">IF(OR($B119="",Premissas!$C$11=""),"",IFERROR(_xlfn.XLOOKUP($B119,INDEX(_xlfn.ANCHORARRAY(Dados!$E$5),0,1),INDEX(_xlfn.ANCHORARRAY(Dados!$E$5),0,2),NA(),-1),NA()))</f>
        <v/>
      </c>
      <c r="E119" s="26" t="str" cm="1">
        <f t="array" ref="E119">IF(OR($B119="",Premissas!$C$12=""),"",IFERROR(_xlfn.XLOOKUP($B119,INDEX(_xlfn.ANCHORARRAY(Dados!$H$5),0,1),INDEX(_xlfn.ANCHORARRAY(Dados!$H$5),0,2),NA(),-1),NA()))</f>
        <v/>
      </c>
      <c r="F119" s="26" t="str" cm="1">
        <f t="array" ref="F119">IF(OR($B119="",Premissas!$C$13=""),"",IFERROR(_xlfn.XLOOKUP($B119,INDEX(_xlfn.ANCHORARRAY(Dados!$K$5),0,1),INDEX(_xlfn.ANCHORARRAY(Dados!$K$5),0,2),NA(),-1),NA()))</f>
        <v/>
      </c>
      <c r="G119" s="26" t="str" cm="1">
        <f t="array" ref="G119">IF(OR($B119="",Premissas!$C$14=""),"",IFERROR(_xlfn.XLOOKUP($B119,INDEX(_xlfn.ANCHORARRAY(Dados!$N$5),0,1),INDEX(_xlfn.ANCHORARRAY(Dados!$N$5),0,2),NA(),-1),NA()))</f>
        <v/>
      </c>
      <c r="H119" s="26" t="str" cm="1">
        <f t="array" ref="H119">IF(OR($B119="",Premissas!$C$15=""),"",IFERROR(_xlfn.XLOOKUP($B119,INDEX(_xlfn.ANCHORARRAY(Dados!$Q$5),0,1),INDEX(_xlfn.ANCHORARRAY(Dados!$Q$5),0,2),NA(),-1),NA()))</f>
        <v/>
      </c>
      <c r="I119" s="27" t="str" cm="1">
        <f t="array" ref="I119">IF($B119="","",IFERROR(_xlfn.XLOOKUP($B119,INDEX(_xlfn.ANCHORARRAY(Dados!$T$5),0,1),_xlfn.ANCHORARRAY(Dados!$V$5),NA(),-1),NA()))</f>
        <v/>
      </c>
    </row>
    <row r="120" spans="2:9" x14ac:dyDescent="0.25">
      <c r="B120" s="24"/>
      <c r="C120" s="26" t="str" cm="1">
        <f t="array" ref="C120">IF(OR($B120="",Premissas!$C$10=""),"",IFERROR(_xlfn.XLOOKUP($B120,INDEX(_xlfn.ANCHORARRAY(Dados!$B$5),0,1),INDEX(_xlfn.ANCHORARRAY(Dados!$B$5),0,2),NA(),-1),NA()))</f>
        <v/>
      </c>
      <c r="D120" s="26" t="str" cm="1">
        <f t="array" ref="D120">IF(OR($B120="",Premissas!$C$11=""),"",IFERROR(_xlfn.XLOOKUP($B120,INDEX(_xlfn.ANCHORARRAY(Dados!$E$5),0,1),INDEX(_xlfn.ANCHORARRAY(Dados!$E$5),0,2),NA(),-1),NA()))</f>
        <v/>
      </c>
      <c r="E120" s="26" t="str" cm="1">
        <f t="array" ref="E120">IF(OR($B120="",Premissas!$C$12=""),"",IFERROR(_xlfn.XLOOKUP($B120,INDEX(_xlfn.ANCHORARRAY(Dados!$H$5),0,1),INDEX(_xlfn.ANCHORARRAY(Dados!$H$5),0,2),NA(),-1),NA()))</f>
        <v/>
      </c>
      <c r="F120" s="26" t="str" cm="1">
        <f t="array" ref="F120">IF(OR($B120="",Premissas!$C$13=""),"",IFERROR(_xlfn.XLOOKUP($B120,INDEX(_xlfn.ANCHORARRAY(Dados!$K$5),0,1),INDEX(_xlfn.ANCHORARRAY(Dados!$K$5),0,2),NA(),-1),NA()))</f>
        <v/>
      </c>
      <c r="G120" s="26" t="str" cm="1">
        <f t="array" ref="G120">IF(OR($B120="",Premissas!$C$14=""),"",IFERROR(_xlfn.XLOOKUP($B120,INDEX(_xlfn.ANCHORARRAY(Dados!$N$5),0,1),INDEX(_xlfn.ANCHORARRAY(Dados!$N$5),0,2),NA(),-1),NA()))</f>
        <v/>
      </c>
      <c r="H120" s="26" t="str" cm="1">
        <f t="array" ref="H120">IF(OR($B120="",Premissas!$C$15=""),"",IFERROR(_xlfn.XLOOKUP($B120,INDEX(_xlfn.ANCHORARRAY(Dados!$Q$5),0,1),INDEX(_xlfn.ANCHORARRAY(Dados!$Q$5),0,2),NA(),-1),NA()))</f>
        <v/>
      </c>
      <c r="I120" s="27" t="str" cm="1">
        <f t="array" ref="I120">IF($B120="","",IFERROR(_xlfn.XLOOKUP($B120,INDEX(_xlfn.ANCHORARRAY(Dados!$T$5),0,1),_xlfn.ANCHORARRAY(Dados!$V$5),NA(),-1),NA()))</f>
        <v/>
      </c>
    </row>
    <row r="121" spans="2:9" x14ac:dyDescent="0.25">
      <c r="B121" s="24"/>
      <c r="C121" s="26" t="str" cm="1">
        <f t="array" ref="C121">IF(OR($B121="",Premissas!$C$10=""),"",IFERROR(_xlfn.XLOOKUP($B121,INDEX(_xlfn.ANCHORARRAY(Dados!$B$5),0,1),INDEX(_xlfn.ANCHORARRAY(Dados!$B$5),0,2),NA(),-1),NA()))</f>
        <v/>
      </c>
      <c r="D121" s="26" t="str" cm="1">
        <f t="array" ref="D121">IF(OR($B121="",Premissas!$C$11=""),"",IFERROR(_xlfn.XLOOKUP($B121,INDEX(_xlfn.ANCHORARRAY(Dados!$E$5),0,1),INDEX(_xlfn.ANCHORARRAY(Dados!$E$5),0,2),NA(),-1),NA()))</f>
        <v/>
      </c>
      <c r="E121" s="26" t="str" cm="1">
        <f t="array" ref="E121">IF(OR($B121="",Premissas!$C$12=""),"",IFERROR(_xlfn.XLOOKUP($B121,INDEX(_xlfn.ANCHORARRAY(Dados!$H$5),0,1),INDEX(_xlfn.ANCHORARRAY(Dados!$H$5),0,2),NA(),-1),NA()))</f>
        <v/>
      </c>
      <c r="F121" s="26" t="str" cm="1">
        <f t="array" ref="F121">IF(OR($B121="",Premissas!$C$13=""),"",IFERROR(_xlfn.XLOOKUP($B121,INDEX(_xlfn.ANCHORARRAY(Dados!$K$5),0,1),INDEX(_xlfn.ANCHORARRAY(Dados!$K$5),0,2),NA(),-1),NA()))</f>
        <v/>
      </c>
      <c r="G121" s="26" t="str" cm="1">
        <f t="array" ref="G121">IF(OR($B121="",Premissas!$C$14=""),"",IFERROR(_xlfn.XLOOKUP($B121,INDEX(_xlfn.ANCHORARRAY(Dados!$N$5),0,1),INDEX(_xlfn.ANCHORARRAY(Dados!$N$5),0,2),NA(),-1),NA()))</f>
        <v/>
      </c>
      <c r="H121" s="26" t="str" cm="1">
        <f t="array" ref="H121">IF(OR($B121="",Premissas!$C$15=""),"",IFERROR(_xlfn.XLOOKUP($B121,INDEX(_xlfn.ANCHORARRAY(Dados!$Q$5),0,1),INDEX(_xlfn.ANCHORARRAY(Dados!$Q$5),0,2),NA(),-1),NA()))</f>
        <v/>
      </c>
      <c r="I121" s="27" t="str" cm="1">
        <f t="array" ref="I121">IF($B121="","",IFERROR(_xlfn.XLOOKUP($B121,INDEX(_xlfn.ANCHORARRAY(Dados!$T$5),0,1),_xlfn.ANCHORARRAY(Dados!$V$5),NA(),-1),NA()))</f>
        <v/>
      </c>
    </row>
    <row r="122" spans="2:9" x14ac:dyDescent="0.25">
      <c r="B122" s="24"/>
      <c r="C122" s="26" t="str" cm="1">
        <f t="array" ref="C122">IF(OR($B122="",Premissas!$C$10=""),"",IFERROR(_xlfn.XLOOKUP($B122,INDEX(_xlfn.ANCHORARRAY(Dados!$B$5),0,1),INDEX(_xlfn.ANCHORARRAY(Dados!$B$5),0,2),NA(),-1),NA()))</f>
        <v/>
      </c>
      <c r="D122" s="26" t="str" cm="1">
        <f t="array" ref="D122">IF(OR($B122="",Premissas!$C$11=""),"",IFERROR(_xlfn.XLOOKUP($B122,INDEX(_xlfn.ANCHORARRAY(Dados!$E$5),0,1),INDEX(_xlfn.ANCHORARRAY(Dados!$E$5),0,2),NA(),-1),NA()))</f>
        <v/>
      </c>
      <c r="E122" s="26" t="str" cm="1">
        <f t="array" ref="E122">IF(OR($B122="",Premissas!$C$12=""),"",IFERROR(_xlfn.XLOOKUP($B122,INDEX(_xlfn.ANCHORARRAY(Dados!$H$5),0,1),INDEX(_xlfn.ANCHORARRAY(Dados!$H$5),0,2),NA(),-1),NA()))</f>
        <v/>
      </c>
      <c r="F122" s="26" t="str" cm="1">
        <f t="array" ref="F122">IF(OR($B122="",Premissas!$C$13=""),"",IFERROR(_xlfn.XLOOKUP($B122,INDEX(_xlfn.ANCHORARRAY(Dados!$K$5),0,1),INDEX(_xlfn.ANCHORARRAY(Dados!$K$5),0,2),NA(),-1),NA()))</f>
        <v/>
      </c>
      <c r="G122" s="26" t="str" cm="1">
        <f t="array" ref="G122">IF(OR($B122="",Premissas!$C$14=""),"",IFERROR(_xlfn.XLOOKUP($B122,INDEX(_xlfn.ANCHORARRAY(Dados!$N$5),0,1),INDEX(_xlfn.ANCHORARRAY(Dados!$N$5),0,2),NA(),-1),NA()))</f>
        <v/>
      </c>
      <c r="H122" s="26" t="str" cm="1">
        <f t="array" ref="H122">IF(OR($B122="",Premissas!$C$15=""),"",IFERROR(_xlfn.XLOOKUP($B122,INDEX(_xlfn.ANCHORARRAY(Dados!$Q$5),0,1),INDEX(_xlfn.ANCHORARRAY(Dados!$Q$5),0,2),NA(),-1),NA()))</f>
        <v/>
      </c>
      <c r="I122" s="27" t="str" cm="1">
        <f t="array" ref="I122">IF($B122="","",IFERROR(_xlfn.XLOOKUP($B122,INDEX(_xlfn.ANCHORARRAY(Dados!$T$5),0,1),_xlfn.ANCHORARRAY(Dados!$V$5),NA(),-1),NA()))</f>
        <v/>
      </c>
    </row>
    <row r="123" spans="2:9" x14ac:dyDescent="0.25">
      <c r="B123" s="24"/>
      <c r="C123" s="26" t="str" cm="1">
        <f t="array" ref="C123">IF(OR($B123="",Premissas!$C$10=""),"",IFERROR(_xlfn.XLOOKUP($B123,INDEX(_xlfn.ANCHORARRAY(Dados!$B$5),0,1),INDEX(_xlfn.ANCHORARRAY(Dados!$B$5),0,2),NA(),-1),NA()))</f>
        <v/>
      </c>
      <c r="D123" s="26" t="str" cm="1">
        <f t="array" ref="D123">IF(OR($B123="",Premissas!$C$11=""),"",IFERROR(_xlfn.XLOOKUP($B123,INDEX(_xlfn.ANCHORARRAY(Dados!$E$5),0,1),INDEX(_xlfn.ANCHORARRAY(Dados!$E$5),0,2),NA(),-1),NA()))</f>
        <v/>
      </c>
      <c r="E123" s="26" t="str" cm="1">
        <f t="array" ref="E123">IF(OR($B123="",Premissas!$C$12=""),"",IFERROR(_xlfn.XLOOKUP($B123,INDEX(_xlfn.ANCHORARRAY(Dados!$H$5),0,1),INDEX(_xlfn.ANCHORARRAY(Dados!$H$5),0,2),NA(),-1),NA()))</f>
        <v/>
      </c>
      <c r="F123" s="26" t="str" cm="1">
        <f t="array" ref="F123">IF(OR($B123="",Premissas!$C$13=""),"",IFERROR(_xlfn.XLOOKUP($B123,INDEX(_xlfn.ANCHORARRAY(Dados!$K$5),0,1),INDEX(_xlfn.ANCHORARRAY(Dados!$K$5),0,2),NA(),-1),NA()))</f>
        <v/>
      </c>
      <c r="G123" s="26" t="str" cm="1">
        <f t="array" ref="G123">IF(OR($B123="",Premissas!$C$14=""),"",IFERROR(_xlfn.XLOOKUP($B123,INDEX(_xlfn.ANCHORARRAY(Dados!$N$5),0,1),INDEX(_xlfn.ANCHORARRAY(Dados!$N$5),0,2),NA(),-1),NA()))</f>
        <v/>
      </c>
      <c r="H123" s="26" t="str" cm="1">
        <f t="array" ref="H123">IF(OR($B123="",Premissas!$C$15=""),"",IFERROR(_xlfn.XLOOKUP($B123,INDEX(_xlfn.ANCHORARRAY(Dados!$Q$5),0,1),INDEX(_xlfn.ANCHORARRAY(Dados!$Q$5),0,2),NA(),-1),NA()))</f>
        <v/>
      </c>
      <c r="I123" s="27" t="str" cm="1">
        <f t="array" ref="I123">IF($B123="","",IFERROR(_xlfn.XLOOKUP($B123,INDEX(_xlfn.ANCHORARRAY(Dados!$T$5),0,1),_xlfn.ANCHORARRAY(Dados!$V$5),NA(),-1),NA()))</f>
        <v/>
      </c>
    </row>
    <row r="124" spans="2:9" x14ac:dyDescent="0.25">
      <c r="B124" s="24"/>
      <c r="C124" s="26" t="str" cm="1">
        <f t="array" ref="C124">IF(OR($B124="",Premissas!$C$10=""),"",IFERROR(_xlfn.XLOOKUP($B124,INDEX(_xlfn.ANCHORARRAY(Dados!$B$5),0,1),INDEX(_xlfn.ANCHORARRAY(Dados!$B$5),0,2),NA(),-1),NA()))</f>
        <v/>
      </c>
      <c r="D124" s="26" t="str" cm="1">
        <f t="array" ref="D124">IF(OR($B124="",Premissas!$C$11=""),"",IFERROR(_xlfn.XLOOKUP($B124,INDEX(_xlfn.ANCHORARRAY(Dados!$E$5),0,1),INDEX(_xlfn.ANCHORARRAY(Dados!$E$5),0,2),NA(),-1),NA()))</f>
        <v/>
      </c>
      <c r="E124" s="26" t="str" cm="1">
        <f t="array" ref="E124">IF(OR($B124="",Premissas!$C$12=""),"",IFERROR(_xlfn.XLOOKUP($B124,INDEX(_xlfn.ANCHORARRAY(Dados!$H$5),0,1),INDEX(_xlfn.ANCHORARRAY(Dados!$H$5),0,2),NA(),-1),NA()))</f>
        <v/>
      </c>
      <c r="F124" s="26" t="str" cm="1">
        <f t="array" ref="F124">IF(OR($B124="",Premissas!$C$13=""),"",IFERROR(_xlfn.XLOOKUP($B124,INDEX(_xlfn.ANCHORARRAY(Dados!$K$5),0,1),INDEX(_xlfn.ANCHORARRAY(Dados!$K$5),0,2),NA(),-1),NA()))</f>
        <v/>
      </c>
      <c r="G124" s="26" t="str" cm="1">
        <f t="array" ref="G124">IF(OR($B124="",Premissas!$C$14=""),"",IFERROR(_xlfn.XLOOKUP($B124,INDEX(_xlfn.ANCHORARRAY(Dados!$N$5),0,1),INDEX(_xlfn.ANCHORARRAY(Dados!$N$5),0,2),NA(),-1),NA()))</f>
        <v/>
      </c>
      <c r="H124" s="26" t="str" cm="1">
        <f t="array" ref="H124">IF(OR($B124="",Premissas!$C$15=""),"",IFERROR(_xlfn.XLOOKUP($B124,INDEX(_xlfn.ANCHORARRAY(Dados!$Q$5),0,1),INDEX(_xlfn.ANCHORARRAY(Dados!$Q$5),0,2),NA(),-1),NA()))</f>
        <v/>
      </c>
      <c r="I124" s="27" t="str" cm="1">
        <f t="array" ref="I124">IF($B124="","",IFERROR(_xlfn.XLOOKUP($B124,INDEX(_xlfn.ANCHORARRAY(Dados!$T$5),0,1),_xlfn.ANCHORARRAY(Dados!$V$5),NA(),-1),NA()))</f>
        <v/>
      </c>
    </row>
    <row r="125" spans="2:9" x14ac:dyDescent="0.25">
      <c r="B125" s="24"/>
      <c r="C125" s="26" t="str" cm="1">
        <f t="array" ref="C125">IF(OR($B125="",Premissas!$C$10=""),"",IFERROR(_xlfn.XLOOKUP($B125,INDEX(_xlfn.ANCHORARRAY(Dados!$B$5),0,1),INDEX(_xlfn.ANCHORARRAY(Dados!$B$5),0,2),NA(),-1),NA()))</f>
        <v/>
      </c>
      <c r="D125" s="26" t="str" cm="1">
        <f t="array" ref="D125">IF(OR($B125="",Premissas!$C$11=""),"",IFERROR(_xlfn.XLOOKUP($B125,INDEX(_xlfn.ANCHORARRAY(Dados!$E$5),0,1),INDEX(_xlfn.ANCHORARRAY(Dados!$E$5),0,2),NA(),-1),NA()))</f>
        <v/>
      </c>
      <c r="E125" s="26" t="str" cm="1">
        <f t="array" ref="E125">IF(OR($B125="",Premissas!$C$12=""),"",IFERROR(_xlfn.XLOOKUP($B125,INDEX(_xlfn.ANCHORARRAY(Dados!$H$5),0,1),INDEX(_xlfn.ANCHORARRAY(Dados!$H$5),0,2),NA(),-1),NA()))</f>
        <v/>
      </c>
      <c r="F125" s="26" t="str" cm="1">
        <f t="array" ref="F125">IF(OR($B125="",Premissas!$C$13=""),"",IFERROR(_xlfn.XLOOKUP($B125,INDEX(_xlfn.ANCHORARRAY(Dados!$K$5),0,1),INDEX(_xlfn.ANCHORARRAY(Dados!$K$5),0,2),NA(),-1),NA()))</f>
        <v/>
      </c>
      <c r="G125" s="26" t="str" cm="1">
        <f t="array" ref="G125">IF(OR($B125="",Premissas!$C$14=""),"",IFERROR(_xlfn.XLOOKUP($B125,INDEX(_xlfn.ANCHORARRAY(Dados!$N$5),0,1),INDEX(_xlfn.ANCHORARRAY(Dados!$N$5),0,2),NA(),-1),NA()))</f>
        <v/>
      </c>
      <c r="H125" s="26" t="str" cm="1">
        <f t="array" ref="H125">IF(OR($B125="",Premissas!$C$15=""),"",IFERROR(_xlfn.XLOOKUP($B125,INDEX(_xlfn.ANCHORARRAY(Dados!$Q$5),0,1),INDEX(_xlfn.ANCHORARRAY(Dados!$Q$5),0,2),NA(),-1),NA()))</f>
        <v/>
      </c>
      <c r="I125" s="27" t="str" cm="1">
        <f t="array" ref="I125">IF($B125="","",IFERROR(_xlfn.XLOOKUP($B125,INDEX(_xlfn.ANCHORARRAY(Dados!$T$5),0,1),_xlfn.ANCHORARRAY(Dados!$V$5),NA(),-1),NA()))</f>
        <v/>
      </c>
    </row>
    <row r="126" spans="2:9" x14ac:dyDescent="0.25">
      <c r="B126" s="24"/>
      <c r="C126" s="26" t="str" cm="1">
        <f t="array" ref="C126">IF(OR($B126="",Premissas!$C$10=""),"",IFERROR(_xlfn.XLOOKUP($B126,INDEX(_xlfn.ANCHORARRAY(Dados!$B$5),0,1),INDEX(_xlfn.ANCHORARRAY(Dados!$B$5),0,2),NA(),-1),NA()))</f>
        <v/>
      </c>
      <c r="D126" s="26" t="str" cm="1">
        <f t="array" ref="D126">IF(OR($B126="",Premissas!$C$11=""),"",IFERROR(_xlfn.XLOOKUP($B126,INDEX(_xlfn.ANCHORARRAY(Dados!$E$5),0,1),INDEX(_xlfn.ANCHORARRAY(Dados!$E$5),0,2),NA(),-1),NA()))</f>
        <v/>
      </c>
      <c r="E126" s="26" t="str" cm="1">
        <f t="array" ref="E126">IF(OR($B126="",Premissas!$C$12=""),"",IFERROR(_xlfn.XLOOKUP($B126,INDEX(_xlfn.ANCHORARRAY(Dados!$H$5),0,1),INDEX(_xlfn.ANCHORARRAY(Dados!$H$5),0,2),NA(),-1),NA()))</f>
        <v/>
      </c>
      <c r="F126" s="26" t="str" cm="1">
        <f t="array" ref="F126">IF(OR($B126="",Premissas!$C$13=""),"",IFERROR(_xlfn.XLOOKUP($B126,INDEX(_xlfn.ANCHORARRAY(Dados!$K$5),0,1),INDEX(_xlfn.ANCHORARRAY(Dados!$K$5),0,2),NA(),-1),NA()))</f>
        <v/>
      </c>
      <c r="G126" s="26" t="str" cm="1">
        <f t="array" ref="G126">IF(OR($B126="",Premissas!$C$14=""),"",IFERROR(_xlfn.XLOOKUP($B126,INDEX(_xlfn.ANCHORARRAY(Dados!$N$5),0,1),INDEX(_xlfn.ANCHORARRAY(Dados!$N$5),0,2),NA(),-1),NA()))</f>
        <v/>
      </c>
      <c r="H126" s="26" t="str" cm="1">
        <f t="array" ref="H126">IF(OR($B126="",Premissas!$C$15=""),"",IFERROR(_xlfn.XLOOKUP($B126,INDEX(_xlfn.ANCHORARRAY(Dados!$Q$5),0,1),INDEX(_xlfn.ANCHORARRAY(Dados!$Q$5),0,2),NA(),-1),NA()))</f>
        <v/>
      </c>
      <c r="I126" s="27" t="str" cm="1">
        <f t="array" ref="I126">IF($B126="","",IFERROR(_xlfn.XLOOKUP($B126,INDEX(_xlfn.ANCHORARRAY(Dados!$T$5),0,1),_xlfn.ANCHORARRAY(Dados!$V$5),NA(),-1),NA()))</f>
        <v/>
      </c>
    </row>
    <row r="127" spans="2:9" x14ac:dyDescent="0.25">
      <c r="B127" s="24"/>
      <c r="C127" s="26" t="str" cm="1">
        <f t="array" ref="C127">IF(OR($B127="",Premissas!$C$10=""),"",IFERROR(_xlfn.XLOOKUP($B127,INDEX(_xlfn.ANCHORARRAY(Dados!$B$5),0,1),INDEX(_xlfn.ANCHORARRAY(Dados!$B$5),0,2),NA(),-1),NA()))</f>
        <v/>
      </c>
      <c r="D127" s="26" t="str" cm="1">
        <f t="array" ref="D127">IF(OR($B127="",Premissas!$C$11=""),"",IFERROR(_xlfn.XLOOKUP($B127,INDEX(_xlfn.ANCHORARRAY(Dados!$E$5),0,1),INDEX(_xlfn.ANCHORARRAY(Dados!$E$5),0,2),NA(),-1),NA()))</f>
        <v/>
      </c>
      <c r="E127" s="26" t="str" cm="1">
        <f t="array" ref="E127">IF(OR($B127="",Premissas!$C$12=""),"",IFERROR(_xlfn.XLOOKUP($B127,INDEX(_xlfn.ANCHORARRAY(Dados!$H$5),0,1),INDEX(_xlfn.ANCHORARRAY(Dados!$H$5),0,2),NA(),-1),NA()))</f>
        <v/>
      </c>
      <c r="F127" s="26" t="str" cm="1">
        <f t="array" ref="F127">IF(OR($B127="",Premissas!$C$13=""),"",IFERROR(_xlfn.XLOOKUP($B127,INDEX(_xlfn.ANCHORARRAY(Dados!$K$5),0,1),INDEX(_xlfn.ANCHORARRAY(Dados!$K$5),0,2),NA(),-1),NA()))</f>
        <v/>
      </c>
      <c r="G127" s="26" t="str" cm="1">
        <f t="array" ref="G127">IF(OR($B127="",Premissas!$C$14=""),"",IFERROR(_xlfn.XLOOKUP($B127,INDEX(_xlfn.ANCHORARRAY(Dados!$N$5),0,1),INDEX(_xlfn.ANCHORARRAY(Dados!$N$5),0,2),NA(),-1),NA()))</f>
        <v/>
      </c>
      <c r="H127" s="26" t="str" cm="1">
        <f t="array" ref="H127">IF(OR($B127="",Premissas!$C$15=""),"",IFERROR(_xlfn.XLOOKUP($B127,INDEX(_xlfn.ANCHORARRAY(Dados!$Q$5),0,1),INDEX(_xlfn.ANCHORARRAY(Dados!$Q$5),0,2),NA(),-1),NA()))</f>
        <v/>
      </c>
      <c r="I127" s="27" t="str" cm="1">
        <f t="array" ref="I127">IF($B127="","",IFERROR(_xlfn.XLOOKUP($B127,INDEX(_xlfn.ANCHORARRAY(Dados!$T$5),0,1),_xlfn.ANCHORARRAY(Dados!$V$5),NA(),-1),NA()))</f>
        <v/>
      </c>
    </row>
    <row r="128" spans="2:9" x14ac:dyDescent="0.25">
      <c r="B128" s="24"/>
      <c r="C128" s="26" t="str" cm="1">
        <f t="array" ref="C128">IF(OR($B128="",Premissas!$C$10=""),"",IFERROR(_xlfn.XLOOKUP($B128,INDEX(_xlfn.ANCHORARRAY(Dados!$B$5),0,1),INDEX(_xlfn.ANCHORARRAY(Dados!$B$5),0,2),NA(),-1),NA()))</f>
        <v/>
      </c>
      <c r="D128" s="26" t="str" cm="1">
        <f t="array" ref="D128">IF(OR($B128="",Premissas!$C$11=""),"",IFERROR(_xlfn.XLOOKUP($B128,INDEX(_xlfn.ANCHORARRAY(Dados!$E$5),0,1),INDEX(_xlfn.ANCHORARRAY(Dados!$E$5),0,2),NA(),-1),NA()))</f>
        <v/>
      </c>
      <c r="E128" s="26" t="str" cm="1">
        <f t="array" ref="E128">IF(OR($B128="",Premissas!$C$12=""),"",IFERROR(_xlfn.XLOOKUP($B128,INDEX(_xlfn.ANCHORARRAY(Dados!$H$5),0,1),INDEX(_xlfn.ANCHORARRAY(Dados!$H$5),0,2),NA(),-1),NA()))</f>
        <v/>
      </c>
      <c r="F128" s="26" t="str" cm="1">
        <f t="array" ref="F128">IF(OR($B128="",Premissas!$C$13=""),"",IFERROR(_xlfn.XLOOKUP($B128,INDEX(_xlfn.ANCHORARRAY(Dados!$K$5),0,1),INDEX(_xlfn.ANCHORARRAY(Dados!$K$5),0,2),NA(),-1),NA()))</f>
        <v/>
      </c>
      <c r="G128" s="26" t="str" cm="1">
        <f t="array" ref="G128">IF(OR($B128="",Premissas!$C$14=""),"",IFERROR(_xlfn.XLOOKUP($B128,INDEX(_xlfn.ANCHORARRAY(Dados!$N$5),0,1),INDEX(_xlfn.ANCHORARRAY(Dados!$N$5),0,2),NA(),-1),NA()))</f>
        <v/>
      </c>
      <c r="H128" s="26" t="str" cm="1">
        <f t="array" ref="H128">IF(OR($B128="",Premissas!$C$15=""),"",IFERROR(_xlfn.XLOOKUP($B128,INDEX(_xlfn.ANCHORARRAY(Dados!$Q$5),0,1),INDEX(_xlfn.ANCHORARRAY(Dados!$Q$5),0,2),NA(),-1),NA()))</f>
        <v/>
      </c>
      <c r="I128" s="27" t="str" cm="1">
        <f t="array" ref="I128">IF($B128="","",IFERROR(_xlfn.XLOOKUP($B128,INDEX(_xlfn.ANCHORARRAY(Dados!$T$5),0,1),_xlfn.ANCHORARRAY(Dados!$V$5),NA(),-1),NA()))</f>
        <v/>
      </c>
    </row>
    <row r="129" spans="2:9" x14ac:dyDescent="0.25">
      <c r="B129" s="24"/>
      <c r="C129" s="26" t="str" cm="1">
        <f t="array" ref="C129">IF(OR($B129="",Premissas!$C$10=""),"",IFERROR(_xlfn.XLOOKUP($B129,INDEX(_xlfn.ANCHORARRAY(Dados!$B$5),0,1),INDEX(_xlfn.ANCHORARRAY(Dados!$B$5),0,2),NA(),-1),NA()))</f>
        <v/>
      </c>
      <c r="D129" s="26" t="str" cm="1">
        <f t="array" ref="D129">IF(OR($B129="",Premissas!$C$11=""),"",IFERROR(_xlfn.XLOOKUP($B129,INDEX(_xlfn.ANCHORARRAY(Dados!$E$5),0,1),INDEX(_xlfn.ANCHORARRAY(Dados!$E$5),0,2),NA(),-1),NA()))</f>
        <v/>
      </c>
      <c r="E129" s="26" t="str" cm="1">
        <f t="array" ref="E129">IF(OR($B129="",Premissas!$C$12=""),"",IFERROR(_xlfn.XLOOKUP($B129,INDEX(_xlfn.ANCHORARRAY(Dados!$H$5),0,1),INDEX(_xlfn.ANCHORARRAY(Dados!$H$5),0,2),NA(),-1),NA()))</f>
        <v/>
      </c>
      <c r="F129" s="26" t="str" cm="1">
        <f t="array" ref="F129">IF(OR($B129="",Premissas!$C$13=""),"",IFERROR(_xlfn.XLOOKUP($B129,INDEX(_xlfn.ANCHORARRAY(Dados!$K$5),0,1),INDEX(_xlfn.ANCHORARRAY(Dados!$K$5),0,2),NA(),-1),NA()))</f>
        <v/>
      </c>
      <c r="G129" s="26" t="str" cm="1">
        <f t="array" ref="G129">IF(OR($B129="",Premissas!$C$14=""),"",IFERROR(_xlfn.XLOOKUP($B129,INDEX(_xlfn.ANCHORARRAY(Dados!$N$5),0,1),INDEX(_xlfn.ANCHORARRAY(Dados!$N$5),0,2),NA(),-1),NA()))</f>
        <v/>
      </c>
      <c r="H129" s="26" t="str" cm="1">
        <f t="array" ref="H129">IF(OR($B129="",Premissas!$C$15=""),"",IFERROR(_xlfn.XLOOKUP($B129,INDEX(_xlfn.ANCHORARRAY(Dados!$Q$5),0,1),INDEX(_xlfn.ANCHORARRAY(Dados!$Q$5),0,2),NA(),-1),NA()))</f>
        <v/>
      </c>
      <c r="I129" s="27" t="str" cm="1">
        <f t="array" ref="I129">IF($B129="","",IFERROR(_xlfn.XLOOKUP($B129,INDEX(_xlfn.ANCHORARRAY(Dados!$T$5),0,1),_xlfn.ANCHORARRAY(Dados!$V$5),NA(),-1),NA()))</f>
        <v/>
      </c>
    </row>
    <row r="130" spans="2:9" x14ac:dyDescent="0.25">
      <c r="B130" s="24"/>
      <c r="C130" s="26" t="str" cm="1">
        <f t="array" ref="C130">IF(OR($B130="",Premissas!$C$10=""),"",IFERROR(_xlfn.XLOOKUP($B130,INDEX(_xlfn.ANCHORARRAY(Dados!$B$5),0,1),INDEX(_xlfn.ANCHORARRAY(Dados!$B$5),0,2),NA(),-1),NA()))</f>
        <v/>
      </c>
      <c r="D130" s="26" t="str" cm="1">
        <f t="array" ref="D130">IF(OR($B130="",Premissas!$C$11=""),"",IFERROR(_xlfn.XLOOKUP($B130,INDEX(_xlfn.ANCHORARRAY(Dados!$E$5),0,1),INDEX(_xlfn.ANCHORARRAY(Dados!$E$5),0,2),NA(),-1),NA()))</f>
        <v/>
      </c>
      <c r="E130" s="26" t="str" cm="1">
        <f t="array" ref="E130">IF(OR($B130="",Premissas!$C$12=""),"",IFERROR(_xlfn.XLOOKUP($B130,INDEX(_xlfn.ANCHORARRAY(Dados!$H$5),0,1),INDEX(_xlfn.ANCHORARRAY(Dados!$H$5),0,2),NA(),-1),NA()))</f>
        <v/>
      </c>
      <c r="F130" s="26" t="str" cm="1">
        <f t="array" ref="F130">IF(OR($B130="",Premissas!$C$13=""),"",IFERROR(_xlfn.XLOOKUP($B130,INDEX(_xlfn.ANCHORARRAY(Dados!$K$5),0,1),INDEX(_xlfn.ANCHORARRAY(Dados!$K$5),0,2),NA(),-1),NA()))</f>
        <v/>
      </c>
      <c r="G130" s="26" t="str" cm="1">
        <f t="array" ref="G130">IF(OR($B130="",Premissas!$C$14=""),"",IFERROR(_xlfn.XLOOKUP($B130,INDEX(_xlfn.ANCHORARRAY(Dados!$N$5),0,1),INDEX(_xlfn.ANCHORARRAY(Dados!$N$5),0,2),NA(),-1),NA()))</f>
        <v/>
      </c>
      <c r="H130" s="26" t="str" cm="1">
        <f t="array" ref="H130">IF(OR($B130="",Premissas!$C$15=""),"",IFERROR(_xlfn.XLOOKUP($B130,INDEX(_xlfn.ANCHORARRAY(Dados!$Q$5),0,1),INDEX(_xlfn.ANCHORARRAY(Dados!$Q$5),0,2),NA(),-1),NA()))</f>
        <v/>
      </c>
      <c r="I130" s="27" t="str" cm="1">
        <f t="array" ref="I130">IF($B130="","",IFERROR(_xlfn.XLOOKUP($B130,INDEX(_xlfn.ANCHORARRAY(Dados!$T$5),0,1),_xlfn.ANCHORARRAY(Dados!$V$5),NA(),-1),NA()))</f>
        <v/>
      </c>
    </row>
    <row r="131" spans="2:9" x14ac:dyDescent="0.25">
      <c r="B131" s="24"/>
      <c r="C131" s="26" t="str" cm="1">
        <f t="array" ref="C131">IF(OR($B131="",Premissas!$C$10=""),"",IFERROR(_xlfn.XLOOKUP($B131,INDEX(_xlfn.ANCHORARRAY(Dados!$B$5),0,1),INDEX(_xlfn.ANCHORARRAY(Dados!$B$5),0,2),NA(),-1),NA()))</f>
        <v/>
      </c>
      <c r="D131" s="26" t="str" cm="1">
        <f t="array" ref="D131">IF(OR($B131="",Premissas!$C$11=""),"",IFERROR(_xlfn.XLOOKUP($B131,INDEX(_xlfn.ANCHORARRAY(Dados!$E$5),0,1),INDEX(_xlfn.ANCHORARRAY(Dados!$E$5),0,2),NA(),-1),NA()))</f>
        <v/>
      </c>
      <c r="E131" s="26" t="str" cm="1">
        <f t="array" ref="E131">IF(OR($B131="",Premissas!$C$12=""),"",IFERROR(_xlfn.XLOOKUP($B131,INDEX(_xlfn.ANCHORARRAY(Dados!$H$5),0,1),INDEX(_xlfn.ANCHORARRAY(Dados!$H$5),0,2),NA(),-1),NA()))</f>
        <v/>
      </c>
      <c r="F131" s="26" t="str" cm="1">
        <f t="array" ref="F131">IF(OR($B131="",Premissas!$C$13=""),"",IFERROR(_xlfn.XLOOKUP($B131,INDEX(_xlfn.ANCHORARRAY(Dados!$K$5),0,1),INDEX(_xlfn.ANCHORARRAY(Dados!$K$5),0,2),NA(),-1),NA()))</f>
        <v/>
      </c>
      <c r="G131" s="26" t="str" cm="1">
        <f t="array" ref="G131">IF(OR($B131="",Premissas!$C$14=""),"",IFERROR(_xlfn.XLOOKUP($B131,INDEX(_xlfn.ANCHORARRAY(Dados!$N$5),0,1),INDEX(_xlfn.ANCHORARRAY(Dados!$N$5),0,2),NA(),-1),NA()))</f>
        <v/>
      </c>
      <c r="H131" s="26" t="str" cm="1">
        <f t="array" ref="H131">IF(OR($B131="",Premissas!$C$15=""),"",IFERROR(_xlfn.XLOOKUP($B131,INDEX(_xlfn.ANCHORARRAY(Dados!$Q$5),0,1),INDEX(_xlfn.ANCHORARRAY(Dados!$Q$5),0,2),NA(),-1),NA()))</f>
        <v/>
      </c>
      <c r="I131" s="27" t="str" cm="1">
        <f t="array" ref="I131">IF($B131="","",IFERROR(_xlfn.XLOOKUP($B131,INDEX(_xlfn.ANCHORARRAY(Dados!$T$5),0,1),_xlfn.ANCHORARRAY(Dados!$V$5),NA(),-1),NA()))</f>
        <v/>
      </c>
    </row>
    <row r="132" spans="2:9" x14ac:dyDescent="0.25">
      <c r="B132" s="24"/>
      <c r="C132" s="26" t="str" cm="1">
        <f t="array" ref="C132">IF(OR($B132="",Premissas!$C$10=""),"",IFERROR(_xlfn.XLOOKUP($B132,INDEX(_xlfn.ANCHORARRAY(Dados!$B$5),0,1),INDEX(_xlfn.ANCHORARRAY(Dados!$B$5),0,2),NA(),-1),NA()))</f>
        <v/>
      </c>
      <c r="D132" s="26" t="str" cm="1">
        <f t="array" ref="D132">IF(OR($B132="",Premissas!$C$11=""),"",IFERROR(_xlfn.XLOOKUP($B132,INDEX(_xlfn.ANCHORARRAY(Dados!$E$5),0,1),INDEX(_xlfn.ANCHORARRAY(Dados!$E$5),0,2),NA(),-1),NA()))</f>
        <v/>
      </c>
      <c r="E132" s="26" t="str" cm="1">
        <f t="array" ref="E132">IF(OR($B132="",Premissas!$C$12=""),"",IFERROR(_xlfn.XLOOKUP($B132,INDEX(_xlfn.ANCHORARRAY(Dados!$H$5),0,1),INDEX(_xlfn.ANCHORARRAY(Dados!$H$5),0,2),NA(),-1),NA()))</f>
        <v/>
      </c>
      <c r="F132" s="26" t="str" cm="1">
        <f t="array" ref="F132">IF(OR($B132="",Premissas!$C$13=""),"",IFERROR(_xlfn.XLOOKUP($B132,INDEX(_xlfn.ANCHORARRAY(Dados!$K$5),0,1),INDEX(_xlfn.ANCHORARRAY(Dados!$K$5),0,2),NA(),-1),NA()))</f>
        <v/>
      </c>
      <c r="G132" s="26" t="str" cm="1">
        <f t="array" ref="G132">IF(OR($B132="",Premissas!$C$14=""),"",IFERROR(_xlfn.XLOOKUP($B132,INDEX(_xlfn.ANCHORARRAY(Dados!$N$5),0,1),INDEX(_xlfn.ANCHORARRAY(Dados!$N$5),0,2),NA(),-1),NA()))</f>
        <v/>
      </c>
      <c r="H132" s="26" t="str" cm="1">
        <f t="array" ref="H132">IF(OR($B132="",Premissas!$C$15=""),"",IFERROR(_xlfn.XLOOKUP($B132,INDEX(_xlfn.ANCHORARRAY(Dados!$Q$5),0,1),INDEX(_xlfn.ANCHORARRAY(Dados!$Q$5),0,2),NA(),-1),NA()))</f>
        <v/>
      </c>
      <c r="I132" s="27" t="str" cm="1">
        <f t="array" ref="I132">IF($B132="","",IFERROR(_xlfn.XLOOKUP($B132,INDEX(_xlfn.ANCHORARRAY(Dados!$T$5),0,1),_xlfn.ANCHORARRAY(Dados!$V$5),NA(),-1),NA()))</f>
        <v/>
      </c>
    </row>
    <row r="133" spans="2:9" x14ac:dyDescent="0.25">
      <c r="B133" s="24"/>
      <c r="C133" s="26" t="str" cm="1">
        <f t="array" ref="C133">IF(OR($B133="",Premissas!$C$10=""),"",IFERROR(_xlfn.XLOOKUP($B133,INDEX(_xlfn.ANCHORARRAY(Dados!$B$5),0,1),INDEX(_xlfn.ANCHORARRAY(Dados!$B$5),0,2),NA(),-1),NA()))</f>
        <v/>
      </c>
      <c r="D133" s="26" t="str" cm="1">
        <f t="array" ref="D133">IF(OR($B133="",Premissas!$C$11=""),"",IFERROR(_xlfn.XLOOKUP($B133,INDEX(_xlfn.ANCHORARRAY(Dados!$E$5),0,1),INDEX(_xlfn.ANCHORARRAY(Dados!$E$5),0,2),NA(),-1),NA()))</f>
        <v/>
      </c>
      <c r="E133" s="26" t="str" cm="1">
        <f t="array" ref="E133">IF(OR($B133="",Premissas!$C$12=""),"",IFERROR(_xlfn.XLOOKUP($B133,INDEX(_xlfn.ANCHORARRAY(Dados!$H$5),0,1),INDEX(_xlfn.ANCHORARRAY(Dados!$H$5),0,2),NA(),-1),NA()))</f>
        <v/>
      </c>
      <c r="F133" s="26" t="str" cm="1">
        <f t="array" ref="F133">IF(OR($B133="",Premissas!$C$13=""),"",IFERROR(_xlfn.XLOOKUP($B133,INDEX(_xlfn.ANCHORARRAY(Dados!$K$5),0,1),INDEX(_xlfn.ANCHORARRAY(Dados!$K$5),0,2),NA(),-1),NA()))</f>
        <v/>
      </c>
      <c r="G133" s="26" t="str" cm="1">
        <f t="array" ref="G133">IF(OR($B133="",Premissas!$C$14=""),"",IFERROR(_xlfn.XLOOKUP($B133,INDEX(_xlfn.ANCHORARRAY(Dados!$N$5),0,1),INDEX(_xlfn.ANCHORARRAY(Dados!$N$5),0,2),NA(),-1),NA()))</f>
        <v/>
      </c>
      <c r="H133" s="26" t="str" cm="1">
        <f t="array" ref="H133">IF(OR($B133="",Premissas!$C$15=""),"",IFERROR(_xlfn.XLOOKUP($B133,INDEX(_xlfn.ANCHORARRAY(Dados!$Q$5),0,1),INDEX(_xlfn.ANCHORARRAY(Dados!$Q$5),0,2),NA(),-1),NA()))</f>
        <v/>
      </c>
      <c r="I133" s="27" t="str" cm="1">
        <f t="array" ref="I133">IF($B133="","",IFERROR(_xlfn.XLOOKUP($B133,INDEX(_xlfn.ANCHORARRAY(Dados!$T$5),0,1),_xlfn.ANCHORARRAY(Dados!$V$5),NA(),-1),NA()))</f>
        <v/>
      </c>
    </row>
    <row r="134" spans="2:9" x14ac:dyDescent="0.25">
      <c r="B134" s="24"/>
      <c r="C134" s="26" t="str" cm="1">
        <f t="array" ref="C134">IF(OR($B134="",Premissas!$C$10=""),"",IFERROR(_xlfn.XLOOKUP($B134,INDEX(_xlfn.ANCHORARRAY(Dados!$B$5),0,1),INDEX(_xlfn.ANCHORARRAY(Dados!$B$5),0,2),NA(),-1),NA()))</f>
        <v/>
      </c>
      <c r="D134" s="26" t="str" cm="1">
        <f t="array" ref="D134">IF(OR($B134="",Premissas!$C$11=""),"",IFERROR(_xlfn.XLOOKUP($B134,INDEX(_xlfn.ANCHORARRAY(Dados!$E$5),0,1),INDEX(_xlfn.ANCHORARRAY(Dados!$E$5),0,2),NA(),-1),NA()))</f>
        <v/>
      </c>
      <c r="E134" s="26" t="str" cm="1">
        <f t="array" ref="E134">IF(OR($B134="",Premissas!$C$12=""),"",IFERROR(_xlfn.XLOOKUP($B134,INDEX(_xlfn.ANCHORARRAY(Dados!$H$5),0,1),INDEX(_xlfn.ANCHORARRAY(Dados!$H$5),0,2),NA(),-1),NA()))</f>
        <v/>
      </c>
      <c r="F134" s="26" t="str" cm="1">
        <f t="array" ref="F134">IF(OR($B134="",Premissas!$C$13=""),"",IFERROR(_xlfn.XLOOKUP($B134,INDEX(_xlfn.ANCHORARRAY(Dados!$K$5),0,1),INDEX(_xlfn.ANCHORARRAY(Dados!$K$5),0,2),NA(),-1),NA()))</f>
        <v/>
      </c>
      <c r="G134" s="26" t="str" cm="1">
        <f t="array" ref="G134">IF(OR($B134="",Premissas!$C$14=""),"",IFERROR(_xlfn.XLOOKUP($B134,INDEX(_xlfn.ANCHORARRAY(Dados!$N$5),0,1),INDEX(_xlfn.ANCHORARRAY(Dados!$N$5),0,2),NA(),-1),NA()))</f>
        <v/>
      </c>
      <c r="H134" s="26" t="str" cm="1">
        <f t="array" ref="H134">IF(OR($B134="",Premissas!$C$15=""),"",IFERROR(_xlfn.XLOOKUP($B134,INDEX(_xlfn.ANCHORARRAY(Dados!$Q$5),0,1),INDEX(_xlfn.ANCHORARRAY(Dados!$Q$5),0,2),NA(),-1),NA()))</f>
        <v/>
      </c>
      <c r="I134" s="27" t="str" cm="1">
        <f t="array" ref="I134">IF($B134="","",IFERROR(_xlfn.XLOOKUP($B134,INDEX(_xlfn.ANCHORARRAY(Dados!$T$5),0,1),_xlfn.ANCHORARRAY(Dados!$V$5),NA(),-1),NA()))</f>
        <v/>
      </c>
    </row>
    <row r="135" spans="2:9" x14ac:dyDescent="0.25">
      <c r="B135" s="24"/>
      <c r="C135" s="26" t="str" cm="1">
        <f t="array" ref="C135">IF(OR($B135="",Premissas!$C$10=""),"",IFERROR(_xlfn.XLOOKUP($B135,INDEX(_xlfn.ANCHORARRAY(Dados!$B$5),0,1),INDEX(_xlfn.ANCHORARRAY(Dados!$B$5),0,2),NA(),-1),NA()))</f>
        <v/>
      </c>
      <c r="D135" s="26" t="str" cm="1">
        <f t="array" ref="D135">IF(OR($B135="",Premissas!$C$11=""),"",IFERROR(_xlfn.XLOOKUP($B135,INDEX(_xlfn.ANCHORARRAY(Dados!$E$5),0,1),INDEX(_xlfn.ANCHORARRAY(Dados!$E$5),0,2),NA(),-1),NA()))</f>
        <v/>
      </c>
      <c r="E135" s="26" t="str" cm="1">
        <f t="array" ref="E135">IF(OR($B135="",Premissas!$C$12=""),"",IFERROR(_xlfn.XLOOKUP($B135,INDEX(_xlfn.ANCHORARRAY(Dados!$H$5),0,1),INDEX(_xlfn.ANCHORARRAY(Dados!$H$5),0,2),NA(),-1),NA()))</f>
        <v/>
      </c>
      <c r="F135" s="26" t="str" cm="1">
        <f t="array" ref="F135">IF(OR($B135="",Premissas!$C$13=""),"",IFERROR(_xlfn.XLOOKUP($B135,INDEX(_xlfn.ANCHORARRAY(Dados!$K$5),0,1),INDEX(_xlfn.ANCHORARRAY(Dados!$K$5),0,2),NA(),-1),NA()))</f>
        <v/>
      </c>
      <c r="G135" s="26" t="str" cm="1">
        <f t="array" ref="G135">IF(OR($B135="",Premissas!$C$14=""),"",IFERROR(_xlfn.XLOOKUP($B135,INDEX(_xlfn.ANCHORARRAY(Dados!$N$5),0,1),INDEX(_xlfn.ANCHORARRAY(Dados!$N$5),0,2),NA(),-1),NA()))</f>
        <v/>
      </c>
      <c r="H135" s="26" t="str" cm="1">
        <f t="array" ref="H135">IF(OR($B135="",Premissas!$C$15=""),"",IFERROR(_xlfn.XLOOKUP($B135,INDEX(_xlfn.ANCHORARRAY(Dados!$Q$5),0,1),INDEX(_xlfn.ANCHORARRAY(Dados!$Q$5),0,2),NA(),-1),NA()))</f>
        <v/>
      </c>
      <c r="I135" s="27" t="str" cm="1">
        <f t="array" ref="I135">IF($B135="","",IFERROR(_xlfn.XLOOKUP($B135,INDEX(_xlfn.ANCHORARRAY(Dados!$T$5),0,1),_xlfn.ANCHORARRAY(Dados!$V$5),NA(),-1),NA()))</f>
        <v/>
      </c>
    </row>
    <row r="136" spans="2:9" x14ac:dyDescent="0.25">
      <c r="B136" s="24"/>
      <c r="C136" s="26" t="str" cm="1">
        <f t="array" ref="C136">IF(OR($B136="",Premissas!$C$10=""),"",IFERROR(_xlfn.XLOOKUP($B136,INDEX(_xlfn.ANCHORARRAY(Dados!$B$5),0,1),INDEX(_xlfn.ANCHORARRAY(Dados!$B$5),0,2),NA(),-1),NA()))</f>
        <v/>
      </c>
      <c r="D136" s="26" t="str" cm="1">
        <f t="array" ref="D136">IF(OR($B136="",Premissas!$C$11=""),"",IFERROR(_xlfn.XLOOKUP($B136,INDEX(_xlfn.ANCHORARRAY(Dados!$E$5),0,1),INDEX(_xlfn.ANCHORARRAY(Dados!$E$5),0,2),NA(),-1),NA()))</f>
        <v/>
      </c>
      <c r="E136" s="26" t="str" cm="1">
        <f t="array" ref="E136">IF(OR($B136="",Premissas!$C$12=""),"",IFERROR(_xlfn.XLOOKUP($B136,INDEX(_xlfn.ANCHORARRAY(Dados!$H$5),0,1),INDEX(_xlfn.ANCHORARRAY(Dados!$H$5),0,2),NA(),-1),NA()))</f>
        <v/>
      </c>
      <c r="F136" s="26" t="str" cm="1">
        <f t="array" ref="F136">IF(OR($B136="",Premissas!$C$13=""),"",IFERROR(_xlfn.XLOOKUP($B136,INDEX(_xlfn.ANCHORARRAY(Dados!$K$5),0,1),INDEX(_xlfn.ANCHORARRAY(Dados!$K$5),0,2),NA(),-1),NA()))</f>
        <v/>
      </c>
      <c r="G136" s="26" t="str" cm="1">
        <f t="array" ref="G136">IF(OR($B136="",Premissas!$C$14=""),"",IFERROR(_xlfn.XLOOKUP($B136,INDEX(_xlfn.ANCHORARRAY(Dados!$N$5),0,1),INDEX(_xlfn.ANCHORARRAY(Dados!$N$5),0,2),NA(),-1),NA()))</f>
        <v/>
      </c>
      <c r="H136" s="26" t="str" cm="1">
        <f t="array" ref="H136">IF(OR($B136="",Premissas!$C$15=""),"",IFERROR(_xlfn.XLOOKUP($B136,INDEX(_xlfn.ANCHORARRAY(Dados!$Q$5),0,1),INDEX(_xlfn.ANCHORARRAY(Dados!$Q$5),0,2),NA(),-1),NA()))</f>
        <v/>
      </c>
      <c r="I136" s="27" t="str" cm="1">
        <f t="array" ref="I136">IF($B136="","",IFERROR(_xlfn.XLOOKUP($B136,INDEX(_xlfn.ANCHORARRAY(Dados!$T$5),0,1),_xlfn.ANCHORARRAY(Dados!$V$5),NA(),-1),NA()))</f>
        <v/>
      </c>
    </row>
    <row r="137" spans="2:9" x14ac:dyDescent="0.25">
      <c r="B137" s="24"/>
      <c r="C137" s="26" t="str" cm="1">
        <f t="array" ref="C137">IF(OR($B137="",Premissas!$C$10=""),"",IFERROR(_xlfn.XLOOKUP($B137,INDEX(_xlfn.ANCHORARRAY(Dados!$B$5),0,1),INDEX(_xlfn.ANCHORARRAY(Dados!$B$5),0,2),NA(),-1),NA()))</f>
        <v/>
      </c>
      <c r="D137" s="26" t="str" cm="1">
        <f t="array" ref="D137">IF(OR($B137="",Premissas!$C$11=""),"",IFERROR(_xlfn.XLOOKUP($B137,INDEX(_xlfn.ANCHORARRAY(Dados!$E$5),0,1),INDEX(_xlfn.ANCHORARRAY(Dados!$E$5),0,2),NA(),-1),NA()))</f>
        <v/>
      </c>
      <c r="E137" s="26" t="str" cm="1">
        <f t="array" ref="E137">IF(OR($B137="",Premissas!$C$12=""),"",IFERROR(_xlfn.XLOOKUP($B137,INDEX(_xlfn.ANCHORARRAY(Dados!$H$5),0,1),INDEX(_xlfn.ANCHORARRAY(Dados!$H$5),0,2),NA(),-1),NA()))</f>
        <v/>
      </c>
      <c r="F137" s="26" t="str" cm="1">
        <f t="array" ref="F137">IF(OR($B137="",Premissas!$C$13=""),"",IFERROR(_xlfn.XLOOKUP($B137,INDEX(_xlfn.ANCHORARRAY(Dados!$K$5),0,1),INDEX(_xlfn.ANCHORARRAY(Dados!$K$5),0,2),NA(),-1),NA()))</f>
        <v/>
      </c>
      <c r="G137" s="26" t="str" cm="1">
        <f t="array" ref="G137">IF(OR($B137="",Premissas!$C$14=""),"",IFERROR(_xlfn.XLOOKUP($B137,INDEX(_xlfn.ANCHORARRAY(Dados!$N$5),0,1),INDEX(_xlfn.ANCHORARRAY(Dados!$N$5),0,2),NA(),-1),NA()))</f>
        <v/>
      </c>
      <c r="H137" s="26" t="str" cm="1">
        <f t="array" ref="H137">IF(OR($B137="",Premissas!$C$15=""),"",IFERROR(_xlfn.XLOOKUP($B137,INDEX(_xlfn.ANCHORARRAY(Dados!$Q$5),0,1),INDEX(_xlfn.ANCHORARRAY(Dados!$Q$5),0,2),NA(),-1),NA()))</f>
        <v/>
      </c>
      <c r="I137" s="27" t="str" cm="1">
        <f t="array" ref="I137">IF($B137="","",IFERROR(_xlfn.XLOOKUP($B137,INDEX(_xlfn.ANCHORARRAY(Dados!$T$5),0,1),_xlfn.ANCHORARRAY(Dados!$V$5),NA(),-1),NA()))</f>
        <v/>
      </c>
    </row>
    <row r="138" spans="2:9" x14ac:dyDescent="0.25">
      <c r="B138" s="24"/>
      <c r="C138" s="26" t="str" cm="1">
        <f t="array" ref="C138">IF(OR($B138="",Premissas!$C$10=""),"",IFERROR(_xlfn.XLOOKUP($B138,INDEX(_xlfn.ANCHORARRAY(Dados!$B$5),0,1),INDEX(_xlfn.ANCHORARRAY(Dados!$B$5),0,2),NA(),-1),NA()))</f>
        <v/>
      </c>
      <c r="D138" s="26" t="str" cm="1">
        <f t="array" ref="D138">IF(OR($B138="",Premissas!$C$11=""),"",IFERROR(_xlfn.XLOOKUP($B138,INDEX(_xlfn.ANCHORARRAY(Dados!$E$5),0,1),INDEX(_xlfn.ANCHORARRAY(Dados!$E$5),0,2),NA(),-1),NA()))</f>
        <v/>
      </c>
      <c r="E138" s="26" t="str" cm="1">
        <f t="array" ref="E138">IF(OR($B138="",Premissas!$C$12=""),"",IFERROR(_xlfn.XLOOKUP($B138,INDEX(_xlfn.ANCHORARRAY(Dados!$H$5),0,1),INDEX(_xlfn.ANCHORARRAY(Dados!$H$5),0,2),NA(),-1),NA()))</f>
        <v/>
      </c>
      <c r="F138" s="26" t="str" cm="1">
        <f t="array" ref="F138">IF(OR($B138="",Premissas!$C$13=""),"",IFERROR(_xlfn.XLOOKUP($B138,INDEX(_xlfn.ANCHORARRAY(Dados!$K$5),0,1),INDEX(_xlfn.ANCHORARRAY(Dados!$K$5),0,2),NA(),-1),NA()))</f>
        <v/>
      </c>
      <c r="G138" s="26" t="str" cm="1">
        <f t="array" ref="G138">IF(OR($B138="",Premissas!$C$14=""),"",IFERROR(_xlfn.XLOOKUP($B138,INDEX(_xlfn.ANCHORARRAY(Dados!$N$5),0,1),INDEX(_xlfn.ANCHORARRAY(Dados!$N$5),0,2),NA(),-1),NA()))</f>
        <v/>
      </c>
      <c r="H138" s="26" t="str" cm="1">
        <f t="array" ref="H138">IF(OR($B138="",Premissas!$C$15=""),"",IFERROR(_xlfn.XLOOKUP($B138,INDEX(_xlfn.ANCHORARRAY(Dados!$Q$5),0,1),INDEX(_xlfn.ANCHORARRAY(Dados!$Q$5),0,2),NA(),-1),NA()))</f>
        <v/>
      </c>
      <c r="I138" s="27" t="str" cm="1">
        <f t="array" ref="I138">IF($B138="","",IFERROR(_xlfn.XLOOKUP($B138,INDEX(_xlfn.ANCHORARRAY(Dados!$T$5),0,1),_xlfn.ANCHORARRAY(Dados!$V$5),NA(),-1),NA()))</f>
        <v/>
      </c>
    </row>
    <row r="139" spans="2:9" x14ac:dyDescent="0.25">
      <c r="B139" s="24"/>
      <c r="C139" s="26" t="str" cm="1">
        <f t="array" ref="C139">IF(OR($B139="",Premissas!$C$10=""),"",IFERROR(_xlfn.XLOOKUP($B139,INDEX(_xlfn.ANCHORARRAY(Dados!$B$5),0,1),INDEX(_xlfn.ANCHORARRAY(Dados!$B$5),0,2),NA(),-1),NA()))</f>
        <v/>
      </c>
      <c r="D139" s="26" t="str" cm="1">
        <f t="array" ref="D139">IF(OR($B139="",Premissas!$C$11=""),"",IFERROR(_xlfn.XLOOKUP($B139,INDEX(_xlfn.ANCHORARRAY(Dados!$E$5),0,1),INDEX(_xlfn.ANCHORARRAY(Dados!$E$5),0,2),NA(),-1),NA()))</f>
        <v/>
      </c>
      <c r="E139" s="26" t="str" cm="1">
        <f t="array" ref="E139">IF(OR($B139="",Premissas!$C$12=""),"",IFERROR(_xlfn.XLOOKUP($B139,INDEX(_xlfn.ANCHORARRAY(Dados!$H$5),0,1),INDEX(_xlfn.ANCHORARRAY(Dados!$H$5),0,2),NA(),-1),NA()))</f>
        <v/>
      </c>
      <c r="F139" s="26" t="str" cm="1">
        <f t="array" ref="F139">IF(OR($B139="",Premissas!$C$13=""),"",IFERROR(_xlfn.XLOOKUP($B139,INDEX(_xlfn.ANCHORARRAY(Dados!$K$5),0,1),INDEX(_xlfn.ANCHORARRAY(Dados!$K$5),0,2),NA(),-1),NA()))</f>
        <v/>
      </c>
      <c r="G139" s="26" t="str" cm="1">
        <f t="array" ref="G139">IF(OR($B139="",Premissas!$C$14=""),"",IFERROR(_xlfn.XLOOKUP($B139,INDEX(_xlfn.ANCHORARRAY(Dados!$N$5),0,1),INDEX(_xlfn.ANCHORARRAY(Dados!$N$5),0,2),NA(),-1),NA()))</f>
        <v/>
      </c>
      <c r="H139" s="26" t="str" cm="1">
        <f t="array" ref="H139">IF(OR($B139="",Premissas!$C$15=""),"",IFERROR(_xlfn.XLOOKUP($B139,INDEX(_xlfn.ANCHORARRAY(Dados!$Q$5),0,1),INDEX(_xlfn.ANCHORARRAY(Dados!$Q$5),0,2),NA(),-1),NA()))</f>
        <v/>
      </c>
      <c r="I139" s="27" t="str" cm="1">
        <f t="array" ref="I139">IF($B139="","",IFERROR(_xlfn.XLOOKUP($B139,INDEX(_xlfn.ANCHORARRAY(Dados!$T$5),0,1),_xlfn.ANCHORARRAY(Dados!$V$5),NA(),-1),NA()))</f>
        <v/>
      </c>
    </row>
    <row r="140" spans="2:9" x14ac:dyDescent="0.25">
      <c r="B140" s="24"/>
      <c r="C140" s="26" t="str" cm="1">
        <f t="array" ref="C140">IF(OR($B140="",Premissas!$C$10=""),"",IFERROR(_xlfn.XLOOKUP($B140,INDEX(_xlfn.ANCHORARRAY(Dados!$B$5),0,1),INDEX(_xlfn.ANCHORARRAY(Dados!$B$5),0,2),NA(),-1),NA()))</f>
        <v/>
      </c>
      <c r="D140" s="26" t="str" cm="1">
        <f t="array" ref="D140">IF(OR($B140="",Premissas!$C$11=""),"",IFERROR(_xlfn.XLOOKUP($B140,INDEX(_xlfn.ANCHORARRAY(Dados!$E$5),0,1),INDEX(_xlfn.ANCHORARRAY(Dados!$E$5),0,2),NA(),-1),NA()))</f>
        <v/>
      </c>
      <c r="E140" s="26" t="str" cm="1">
        <f t="array" ref="E140">IF(OR($B140="",Premissas!$C$12=""),"",IFERROR(_xlfn.XLOOKUP($B140,INDEX(_xlfn.ANCHORARRAY(Dados!$H$5),0,1),INDEX(_xlfn.ANCHORARRAY(Dados!$H$5),0,2),NA(),-1),NA()))</f>
        <v/>
      </c>
      <c r="F140" s="26" t="str" cm="1">
        <f t="array" ref="F140">IF(OR($B140="",Premissas!$C$13=""),"",IFERROR(_xlfn.XLOOKUP($B140,INDEX(_xlfn.ANCHORARRAY(Dados!$K$5),0,1),INDEX(_xlfn.ANCHORARRAY(Dados!$K$5),0,2),NA(),-1),NA()))</f>
        <v/>
      </c>
      <c r="G140" s="26" t="str" cm="1">
        <f t="array" ref="G140">IF(OR($B140="",Premissas!$C$14=""),"",IFERROR(_xlfn.XLOOKUP($B140,INDEX(_xlfn.ANCHORARRAY(Dados!$N$5),0,1),INDEX(_xlfn.ANCHORARRAY(Dados!$N$5),0,2),NA(),-1),NA()))</f>
        <v/>
      </c>
      <c r="H140" s="26" t="str" cm="1">
        <f t="array" ref="H140">IF(OR($B140="",Premissas!$C$15=""),"",IFERROR(_xlfn.XLOOKUP($B140,INDEX(_xlfn.ANCHORARRAY(Dados!$Q$5),0,1),INDEX(_xlfn.ANCHORARRAY(Dados!$Q$5),0,2),NA(),-1),NA()))</f>
        <v/>
      </c>
      <c r="I140" s="27" t="str" cm="1">
        <f t="array" ref="I140">IF($B140="","",IFERROR(_xlfn.XLOOKUP($B140,INDEX(_xlfn.ANCHORARRAY(Dados!$T$5),0,1),_xlfn.ANCHORARRAY(Dados!$V$5),NA(),-1),NA()))</f>
        <v/>
      </c>
    </row>
    <row r="141" spans="2:9" x14ac:dyDescent="0.25">
      <c r="B141" s="24"/>
      <c r="C141" s="26" t="str" cm="1">
        <f t="array" ref="C141">IF(OR($B141="",Premissas!$C$10=""),"",IFERROR(_xlfn.XLOOKUP($B141,INDEX(_xlfn.ANCHORARRAY(Dados!$B$5),0,1),INDEX(_xlfn.ANCHORARRAY(Dados!$B$5),0,2),NA(),-1),NA()))</f>
        <v/>
      </c>
      <c r="D141" s="26" t="str" cm="1">
        <f t="array" ref="D141">IF(OR($B141="",Premissas!$C$11=""),"",IFERROR(_xlfn.XLOOKUP($B141,INDEX(_xlfn.ANCHORARRAY(Dados!$E$5),0,1),INDEX(_xlfn.ANCHORARRAY(Dados!$E$5),0,2),NA(),-1),NA()))</f>
        <v/>
      </c>
      <c r="E141" s="26" t="str" cm="1">
        <f t="array" ref="E141">IF(OR($B141="",Premissas!$C$12=""),"",IFERROR(_xlfn.XLOOKUP($B141,INDEX(_xlfn.ANCHORARRAY(Dados!$H$5),0,1),INDEX(_xlfn.ANCHORARRAY(Dados!$H$5),0,2),NA(),-1),NA()))</f>
        <v/>
      </c>
      <c r="F141" s="26" t="str" cm="1">
        <f t="array" ref="F141">IF(OR($B141="",Premissas!$C$13=""),"",IFERROR(_xlfn.XLOOKUP($B141,INDEX(_xlfn.ANCHORARRAY(Dados!$K$5),0,1),INDEX(_xlfn.ANCHORARRAY(Dados!$K$5),0,2),NA(),-1),NA()))</f>
        <v/>
      </c>
      <c r="G141" s="26" t="str" cm="1">
        <f t="array" ref="G141">IF(OR($B141="",Premissas!$C$14=""),"",IFERROR(_xlfn.XLOOKUP($B141,INDEX(_xlfn.ANCHORARRAY(Dados!$N$5),0,1),INDEX(_xlfn.ANCHORARRAY(Dados!$N$5),0,2),NA(),-1),NA()))</f>
        <v/>
      </c>
      <c r="H141" s="26" t="str" cm="1">
        <f t="array" ref="H141">IF(OR($B141="",Premissas!$C$15=""),"",IFERROR(_xlfn.XLOOKUP($B141,INDEX(_xlfn.ANCHORARRAY(Dados!$Q$5),0,1),INDEX(_xlfn.ANCHORARRAY(Dados!$Q$5),0,2),NA(),-1),NA()))</f>
        <v/>
      </c>
      <c r="I141" s="27" t="str" cm="1">
        <f t="array" ref="I141">IF($B141="","",IFERROR(_xlfn.XLOOKUP($B141,INDEX(_xlfn.ANCHORARRAY(Dados!$T$5),0,1),_xlfn.ANCHORARRAY(Dados!$V$5),NA(),-1),NA()))</f>
        <v/>
      </c>
    </row>
    <row r="142" spans="2:9" x14ac:dyDescent="0.25">
      <c r="B142" s="24"/>
      <c r="C142" s="26" t="str" cm="1">
        <f t="array" ref="C142">IF(OR($B142="",Premissas!$C$10=""),"",IFERROR(_xlfn.XLOOKUP($B142,INDEX(_xlfn.ANCHORARRAY(Dados!$B$5),0,1),INDEX(_xlfn.ANCHORARRAY(Dados!$B$5),0,2),NA(),-1),NA()))</f>
        <v/>
      </c>
      <c r="D142" s="26" t="str" cm="1">
        <f t="array" ref="D142">IF(OR($B142="",Premissas!$C$11=""),"",IFERROR(_xlfn.XLOOKUP($B142,INDEX(_xlfn.ANCHORARRAY(Dados!$E$5),0,1),INDEX(_xlfn.ANCHORARRAY(Dados!$E$5),0,2),NA(),-1),NA()))</f>
        <v/>
      </c>
      <c r="E142" s="26" t="str" cm="1">
        <f t="array" ref="E142">IF(OR($B142="",Premissas!$C$12=""),"",IFERROR(_xlfn.XLOOKUP($B142,INDEX(_xlfn.ANCHORARRAY(Dados!$H$5),0,1),INDEX(_xlfn.ANCHORARRAY(Dados!$H$5),0,2),NA(),-1),NA()))</f>
        <v/>
      </c>
      <c r="F142" s="26" t="str" cm="1">
        <f t="array" ref="F142">IF(OR($B142="",Premissas!$C$13=""),"",IFERROR(_xlfn.XLOOKUP($B142,INDEX(_xlfn.ANCHORARRAY(Dados!$K$5),0,1),INDEX(_xlfn.ANCHORARRAY(Dados!$K$5),0,2),NA(),-1),NA()))</f>
        <v/>
      </c>
      <c r="G142" s="26" t="str" cm="1">
        <f t="array" ref="G142">IF(OR($B142="",Premissas!$C$14=""),"",IFERROR(_xlfn.XLOOKUP($B142,INDEX(_xlfn.ANCHORARRAY(Dados!$N$5),0,1),INDEX(_xlfn.ANCHORARRAY(Dados!$N$5),0,2),NA(),-1),NA()))</f>
        <v/>
      </c>
      <c r="H142" s="26" t="str" cm="1">
        <f t="array" ref="H142">IF(OR($B142="",Premissas!$C$15=""),"",IFERROR(_xlfn.XLOOKUP($B142,INDEX(_xlfn.ANCHORARRAY(Dados!$Q$5),0,1),INDEX(_xlfn.ANCHORARRAY(Dados!$Q$5),0,2),NA(),-1),NA()))</f>
        <v/>
      </c>
      <c r="I142" s="27" t="str" cm="1">
        <f t="array" ref="I142">IF($B142="","",IFERROR(_xlfn.XLOOKUP($B142,INDEX(_xlfn.ANCHORARRAY(Dados!$T$5),0,1),_xlfn.ANCHORARRAY(Dados!$V$5),NA(),-1),NA()))</f>
        <v/>
      </c>
    </row>
    <row r="143" spans="2:9" x14ac:dyDescent="0.25">
      <c r="B143" s="24"/>
      <c r="C143" s="26" t="str" cm="1">
        <f t="array" ref="C143">IF(OR($B143="",Premissas!$C$10=""),"",IFERROR(_xlfn.XLOOKUP($B143,INDEX(_xlfn.ANCHORARRAY(Dados!$B$5),0,1),INDEX(_xlfn.ANCHORARRAY(Dados!$B$5),0,2),NA(),-1),NA()))</f>
        <v/>
      </c>
      <c r="D143" s="26" t="str" cm="1">
        <f t="array" ref="D143">IF(OR($B143="",Premissas!$C$11=""),"",IFERROR(_xlfn.XLOOKUP($B143,INDEX(_xlfn.ANCHORARRAY(Dados!$E$5),0,1),INDEX(_xlfn.ANCHORARRAY(Dados!$E$5),0,2),NA(),-1),NA()))</f>
        <v/>
      </c>
      <c r="E143" s="26" t="str" cm="1">
        <f t="array" ref="E143">IF(OR($B143="",Premissas!$C$12=""),"",IFERROR(_xlfn.XLOOKUP($B143,INDEX(_xlfn.ANCHORARRAY(Dados!$H$5),0,1),INDEX(_xlfn.ANCHORARRAY(Dados!$H$5),0,2),NA(),-1),NA()))</f>
        <v/>
      </c>
      <c r="F143" s="26" t="str" cm="1">
        <f t="array" ref="F143">IF(OR($B143="",Premissas!$C$13=""),"",IFERROR(_xlfn.XLOOKUP($B143,INDEX(_xlfn.ANCHORARRAY(Dados!$K$5),0,1),INDEX(_xlfn.ANCHORARRAY(Dados!$K$5),0,2),NA(),-1),NA()))</f>
        <v/>
      </c>
      <c r="G143" s="26" t="str" cm="1">
        <f t="array" ref="G143">IF(OR($B143="",Premissas!$C$14=""),"",IFERROR(_xlfn.XLOOKUP($B143,INDEX(_xlfn.ANCHORARRAY(Dados!$N$5),0,1),INDEX(_xlfn.ANCHORARRAY(Dados!$N$5),0,2),NA(),-1),NA()))</f>
        <v/>
      </c>
      <c r="H143" s="26" t="str" cm="1">
        <f t="array" ref="H143">IF(OR($B143="",Premissas!$C$15=""),"",IFERROR(_xlfn.XLOOKUP($B143,INDEX(_xlfn.ANCHORARRAY(Dados!$Q$5),0,1),INDEX(_xlfn.ANCHORARRAY(Dados!$Q$5),0,2),NA(),-1),NA()))</f>
        <v/>
      </c>
      <c r="I143" s="27" t="str" cm="1">
        <f t="array" ref="I143">IF($B143="","",IFERROR(_xlfn.XLOOKUP($B143,INDEX(_xlfn.ANCHORARRAY(Dados!$T$5),0,1),_xlfn.ANCHORARRAY(Dados!$V$5),NA(),-1),NA()))</f>
        <v/>
      </c>
    </row>
    <row r="144" spans="2:9" x14ac:dyDescent="0.25">
      <c r="B144" s="24"/>
      <c r="C144" s="26" t="str" cm="1">
        <f t="array" ref="C144">IF(OR($B144="",Premissas!$C$10=""),"",IFERROR(_xlfn.XLOOKUP($B144,INDEX(_xlfn.ANCHORARRAY(Dados!$B$5),0,1),INDEX(_xlfn.ANCHORARRAY(Dados!$B$5),0,2),NA(),-1),NA()))</f>
        <v/>
      </c>
      <c r="D144" s="26" t="str" cm="1">
        <f t="array" ref="D144">IF(OR($B144="",Premissas!$C$11=""),"",IFERROR(_xlfn.XLOOKUP($B144,INDEX(_xlfn.ANCHORARRAY(Dados!$E$5),0,1),INDEX(_xlfn.ANCHORARRAY(Dados!$E$5),0,2),NA(),-1),NA()))</f>
        <v/>
      </c>
      <c r="E144" s="26" t="str" cm="1">
        <f t="array" ref="E144">IF(OR($B144="",Premissas!$C$12=""),"",IFERROR(_xlfn.XLOOKUP($B144,INDEX(_xlfn.ANCHORARRAY(Dados!$H$5),0,1),INDEX(_xlfn.ANCHORARRAY(Dados!$H$5),0,2),NA(),-1),NA()))</f>
        <v/>
      </c>
      <c r="F144" s="26" t="str" cm="1">
        <f t="array" ref="F144">IF(OR($B144="",Premissas!$C$13=""),"",IFERROR(_xlfn.XLOOKUP($B144,INDEX(_xlfn.ANCHORARRAY(Dados!$K$5),0,1),INDEX(_xlfn.ANCHORARRAY(Dados!$K$5),0,2),NA(),-1),NA()))</f>
        <v/>
      </c>
      <c r="G144" s="26" t="str" cm="1">
        <f t="array" ref="G144">IF(OR($B144="",Premissas!$C$14=""),"",IFERROR(_xlfn.XLOOKUP($B144,INDEX(_xlfn.ANCHORARRAY(Dados!$N$5),0,1),INDEX(_xlfn.ANCHORARRAY(Dados!$N$5),0,2),NA(),-1),NA()))</f>
        <v/>
      </c>
      <c r="H144" s="26" t="str" cm="1">
        <f t="array" ref="H144">IF(OR($B144="",Premissas!$C$15=""),"",IFERROR(_xlfn.XLOOKUP($B144,INDEX(_xlfn.ANCHORARRAY(Dados!$Q$5),0,1),INDEX(_xlfn.ANCHORARRAY(Dados!$Q$5),0,2),NA(),-1),NA()))</f>
        <v/>
      </c>
      <c r="I144" s="27" t="str" cm="1">
        <f t="array" ref="I144">IF($B144="","",IFERROR(_xlfn.XLOOKUP($B144,INDEX(_xlfn.ANCHORARRAY(Dados!$T$5),0,1),_xlfn.ANCHORARRAY(Dados!$V$5),NA(),-1),NA()))</f>
        <v/>
      </c>
    </row>
    <row r="145" spans="2:9" x14ac:dyDescent="0.25">
      <c r="B145" s="24"/>
      <c r="C145" s="26" t="str" cm="1">
        <f t="array" ref="C145">IF(OR($B145="",Premissas!$C$10=""),"",IFERROR(_xlfn.XLOOKUP($B145,INDEX(_xlfn.ANCHORARRAY(Dados!$B$5),0,1),INDEX(_xlfn.ANCHORARRAY(Dados!$B$5),0,2),NA(),-1),NA()))</f>
        <v/>
      </c>
      <c r="D145" s="26" t="str" cm="1">
        <f t="array" ref="D145">IF(OR($B145="",Premissas!$C$11=""),"",IFERROR(_xlfn.XLOOKUP($B145,INDEX(_xlfn.ANCHORARRAY(Dados!$E$5),0,1),INDEX(_xlfn.ANCHORARRAY(Dados!$E$5),0,2),NA(),-1),NA()))</f>
        <v/>
      </c>
      <c r="E145" s="26" t="str" cm="1">
        <f t="array" ref="E145">IF(OR($B145="",Premissas!$C$12=""),"",IFERROR(_xlfn.XLOOKUP($B145,INDEX(_xlfn.ANCHORARRAY(Dados!$H$5),0,1),INDEX(_xlfn.ANCHORARRAY(Dados!$H$5),0,2),NA(),-1),NA()))</f>
        <v/>
      </c>
      <c r="F145" s="26" t="str" cm="1">
        <f t="array" ref="F145">IF(OR($B145="",Premissas!$C$13=""),"",IFERROR(_xlfn.XLOOKUP($B145,INDEX(_xlfn.ANCHORARRAY(Dados!$K$5),0,1),INDEX(_xlfn.ANCHORARRAY(Dados!$K$5),0,2),NA(),-1),NA()))</f>
        <v/>
      </c>
      <c r="G145" s="26" t="str" cm="1">
        <f t="array" ref="G145">IF(OR($B145="",Premissas!$C$14=""),"",IFERROR(_xlfn.XLOOKUP($B145,INDEX(_xlfn.ANCHORARRAY(Dados!$N$5),0,1),INDEX(_xlfn.ANCHORARRAY(Dados!$N$5),0,2),NA(),-1),NA()))</f>
        <v/>
      </c>
      <c r="H145" s="26" t="str" cm="1">
        <f t="array" ref="H145">IF(OR($B145="",Premissas!$C$15=""),"",IFERROR(_xlfn.XLOOKUP($B145,INDEX(_xlfn.ANCHORARRAY(Dados!$Q$5),0,1),INDEX(_xlfn.ANCHORARRAY(Dados!$Q$5),0,2),NA(),-1),NA()))</f>
        <v/>
      </c>
      <c r="I145" s="27" t="str" cm="1">
        <f t="array" ref="I145">IF($B145="","",IFERROR(_xlfn.XLOOKUP($B145,INDEX(_xlfn.ANCHORARRAY(Dados!$T$5),0,1),_xlfn.ANCHORARRAY(Dados!$V$5),NA(),-1),NA()))</f>
        <v/>
      </c>
    </row>
    <row r="146" spans="2:9" x14ac:dyDescent="0.25">
      <c r="B146" s="24"/>
      <c r="C146" s="26" t="str" cm="1">
        <f t="array" ref="C146">IF(OR($B146="",Premissas!$C$10=""),"",IFERROR(_xlfn.XLOOKUP($B146,INDEX(_xlfn.ANCHORARRAY(Dados!$B$5),0,1),INDEX(_xlfn.ANCHORARRAY(Dados!$B$5),0,2),NA(),-1),NA()))</f>
        <v/>
      </c>
      <c r="D146" s="26" t="str" cm="1">
        <f t="array" ref="D146">IF(OR($B146="",Premissas!$C$11=""),"",IFERROR(_xlfn.XLOOKUP($B146,INDEX(_xlfn.ANCHORARRAY(Dados!$E$5),0,1),INDEX(_xlfn.ANCHORARRAY(Dados!$E$5),0,2),NA(),-1),NA()))</f>
        <v/>
      </c>
      <c r="E146" s="26" t="str" cm="1">
        <f t="array" ref="E146">IF(OR($B146="",Premissas!$C$12=""),"",IFERROR(_xlfn.XLOOKUP($B146,INDEX(_xlfn.ANCHORARRAY(Dados!$H$5),0,1),INDEX(_xlfn.ANCHORARRAY(Dados!$H$5),0,2),NA(),-1),NA()))</f>
        <v/>
      </c>
      <c r="F146" s="26" t="str" cm="1">
        <f t="array" ref="F146">IF(OR($B146="",Premissas!$C$13=""),"",IFERROR(_xlfn.XLOOKUP($B146,INDEX(_xlfn.ANCHORARRAY(Dados!$K$5),0,1),INDEX(_xlfn.ANCHORARRAY(Dados!$K$5),0,2),NA(),-1),NA()))</f>
        <v/>
      </c>
      <c r="G146" s="26" t="str" cm="1">
        <f t="array" ref="G146">IF(OR($B146="",Premissas!$C$14=""),"",IFERROR(_xlfn.XLOOKUP($B146,INDEX(_xlfn.ANCHORARRAY(Dados!$N$5),0,1),INDEX(_xlfn.ANCHORARRAY(Dados!$N$5),0,2),NA(),-1),NA()))</f>
        <v/>
      </c>
      <c r="H146" s="26" t="str" cm="1">
        <f t="array" ref="H146">IF(OR($B146="",Premissas!$C$15=""),"",IFERROR(_xlfn.XLOOKUP($B146,INDEX(_xlfn.ANCHORARRAY(Dados!$Q$5),0,1),INDEX(_xlfn.ANCHORARRAY(Dados!$Q$5),0,2),NA(),-1),NA()))</f>
        <v/>
      </c>
      <c r="I146" s="27" t="str" cm="1">
        <f t="array" ref="I146">IF($B146="","",IFERROR(_xlfn.XLOOKUP($B146,INDEX(_xlfn.ANCHORARRAY(Dados!$T$5),0,1),_xlfn.ANCHORARRAY(Dados!$V$5),NA(),-1),NA()))</f>
        <v/>
      </c>
    </row>
    <row r="147" spans="2:9" x14ac:dyDescent="0.25">
      <c r="B147" s="24"/>
      <c r="C147" s="26" t="str" cm="1">
        <f t="array" ref="C147">IF(OR($B147="",Premissas!$C$10=""),"",IFERROR(_xlfn.XLOOKUP($B147,INDEX(_xlfn.ANCHORARRAY(Dados!$B$5),0,1),INDEX(_xlfn.ANCHORARRAY(Dados!$B$5),0,2),NA(),-1),NA()))</f>
        <v/>
      </c>
      <c r="D147" s="26" t="str" cm="1">
        <f t="array" ref="D147">IF(OR($B147="",Premissas!$C$11=""),"",IFERROR(_xlfn.XLOOKUP($B147,INDEX(_xlfn.ANCHORARRAY(Dados!$E$5),0,1),INDEX(_xlfn.ANCHORARRAY(Dados!$E$5),0,2),NA(),-1),NA()))</f>
        <v/>
      </c>
      <c r="E147" s="26" t="str" cm="1">
        <f t="array" ref="E147">IF(OR($B147="",Premissas!$C$12=""),"",IFERROR(_xlfn.XLOOKUP($B147,INDEX(_xlfn.ANCHORARRAY(Dados!$H$5),0,1),INDEX(_xlfn.ANCHORARRAY(Dados!$H$5),0,2),NA(),-1),NA()))</f>
        <v/>
      </c>
      <c r="F147" s="26" t="str" cm="1">
        <f t="array" ref="F147">IF(OR($B147="",Premissas!$C$13=""),"",IFERROR(_xlfn.XLOOKUP($B147,INDEX(_xlfn.ANCHORARRAY(Dados!$K$5),0,1),INDEX(_xlfn.ANCHORARRAY(Dados!$K$5),0,2),NA(),-1),NA()))</f>
        <v/>
      </c>
      <c r="G147" s="26" t="str" cm="1">
        <f t="array" ref="G147">IF(OR($B147="",Premissas!$C$14=""),"",IFERROR(_xlfn.XLOOKUP($B147,INDEX(_xlfn.ANCHORARRAY(Dados!$N$5),0,1),INDEX(_xlfn.ANCHORARRAY(Dados!$N$5),0,2),NA(),-1),NA()))</f>
        <v/>
      </c>
      <c r="H147" s="26" t="str" cm="1">
        <f t="array" ref="H147">IF(OR($B147="",Premissas!$C$15=""),"",IFERROR(_xlfn.XLOOKUP($B147,INDEX(_xlfn.ANCHORARRAY(Dados!$Q$5),0,1),INDEX(_xlfn.ANCHORARRAY(Dados!$Q$5),0,2),NA(),-1),NA()))</f>
        <v/>
      </c>
      <c r="I147" s="27" t="str" cm="1">
        <f t="array" ref="I147">IF($B147="","",IFERROR(_xlfn.XLOOKUP($B147,INDEX(_xlfn.ANCHORARRAY(Dados!$T$5),0,1),_xlfn.ANCHORARRAY(Dados!$V$5),NA(),-1),NA()))</f>
        <v/>
      </c>
    </row>
    <row r="148" spans="2:9" x14ac:dyDescent="0.25">
      <c r="B148" s="24"/>
      <c r="C148" s="26" t="str" cm="1">
        <f t="array" ref="C148">IF(OR($B148="",Premissas!$C$10=""),"",IFERROR(_xlfn.XLOOKUP($B148,INDEX(_xlfn.ANCHORARRAY(Dados!$B$5),0,1),INDEX(_xlfn.ANCHORARRAY(Dados!$B$5),0,2),NA(),-1),NA()))</f>
        <v/>
      </c>
      <c r="D148" s="26" t="str" cm="1">
        <f t="array" ref="D148">IF(OR($B148="",Premissas!$C$11=""),"",IFERROR(_xlfn.XLOOKUP($B148,INDEX(_xlfn.ANCHORARRAY(Dados!$E$5),0,1),INDEX(_xlfn.ANCHORARRAY(Dados!$E$5),0,2),NA(),-1),NA()))</f>
        <v/>
      </c>
      <c r="E148" s="26" t="str" cm="1">
        <f t="array" ref="E148">IF(OR($B148="",Premissas!$C$12=""),"",IFERROR(_xlfn.XLOOKUP($B148,INDEX(_xlfn.ANCHORARRAY(Dados!$H$5),0,1),INDEX(_xlfn.ANCHORARRAY(Dados!$H$5),0,2),NA(),-1),NA()))</f>
        <v/>
      </c>
      <c r="F148" s="26" t="str" cm="1">
        <f t="array" ref="F148">IF(OR($B148="",Premissas!$C$13=""),"",IFERROR(_xlfn.XLOOKUP($B148,INDEX(_xlfn.ANCHORARRAY(Dados!$K$5),0,1),INDEX(_xlfn.ANCHORARRAY(Dados!$K$5),0,2),NA(),-1),NA()))</f>
        <v/>
      </c>
      <c r="G148" s="26" t="str" cm="1">
        <f t="array" ref="G148">IF(OR($B148="",Premissas!$C$14=""),"",IFERROR(_xlfn.XLOOKUP($B148,INDEX(_xlfn.ANCHORARRAY(Dados!$N$5),0,1),INDEX(_xlfn.ANCHORARRAY(Dados!$N$5),0,2),NA(),-1),NA()))</f>
        <v/>
      </c>
      <c r="H148" s="26" t="str" cm="1">
        <f t="array" ref="H148">IF(OR($B148="",Premissas!$C$15=""),"",IFERROR(_xlfn.XLOOKUP($B148,INDEX(_xlfn.ANCHORARRAY(Dados!$Q$5),0,1),INDEX(_xlfn.ANCHORARRAY(Dados!$Q$5),0,2),NA(),-1),NA()))</f>
        <v/>
      </c>
      <c r="I148" s="27" t="str" cm="1">
        <f t="array" ref="I148">IF($B148="","",IFERROR(_xlfn.XLOOKUP($B148,INDEX(_xlfn.ANCHORARRAY(Dados!$T$5),0,1),_xlfn.ANCHORARRAY(Dados!$V$5),NA(),-1),NA()))</f>
        <v/>
      </c>
    </row>
    <row r="149" spans="2:9" x14ac:dyDescent="0.25">
      <c r="B149" s="24"/>
      <c r="C149" s="26" t="str" cm="1">
        <f t="array" ref="C149">IF(OR($B149="",Premissas!$C$10=""),"",IFERROR(_xlfn.XLOOKUP($B149,INDEX(_xlfn.ANCHORARRAY(Dados!$B$5),0,1),INDEX(_xlfn.ANCHORARRAY(Dados!$B$5),0,2),NA(),-1),NA()))</f>
        <v/>
      </c>
      <c r="D149" s="26" t="str" cm="1">
        <f t="array" ref="D149">IF(OR($B149="",Premissas!$C$11=""),"",IFERROR(_xlfn.XLOOKUP($B149,INDEX(_xlfn.ANCHORARRAY(Dados!$E$5),0,1),INDEX(_xlfn.ANCHORARRAY(Dados!$E$5),0,2),NA(),-1),NA()))</f>
        <v/>
      </c>
      <c r="E149" s="26" t="str" cm="1">
        <f t="array" ref="E149">IF(OR($B149="",Premissas!$C$12=""),"",IFERROR(_xlfn.XLOOKUP($B149,INDEX(_xlfn.ANCHORARRAY(Dados!$H$5),0,1),INDEX(_xlfn.ANCHORARRAY(Dados!$H$5),0,2),NA(),-1),NA()))</f>
        <v/>
      </c>
      <c r="F149" s="26" t="str" cm="1">
        <f t="array" ref="F149">IF(OR($B149="",Premissas!$C$13=""),"",IFERROR(_xlfn.XLOOKUP($B149,INDEX(_xlfn.ANCHORARRAY(Dados!$K$5),0,1),INDEX(_xlfn.ANCHORARRAY(Dados!$K$5),0,2),NA(),-1),NA()))</f>
        <v/>
      </c>
      <c r="G149" s="26" t="str" cm="1">
        <f t="array" ref="G149">IF(OR($B149="",Premissas!$C$14=""),"",IFERROR(_xlfn.XLOOKUP($B149,INDEX(_xlfn.ANCHORARRAY(Dados!$N$5),0,1),INDEX(_xlfn.ANCHORARRAY(Dados!$N$5),0,2),NA(),-1),NA()))</f>
        <v/>
      </c>
      <c r="H149" s="26" t="str" cm="1">
        <f t="array" ref="H149">IF(OR($B149="",Premissas!$C$15=""),"",IFERROR(_xlfn.XLOOKUP($B149,INDEX(_xlfn.ANCHORARRAY(Dados!$Q$5),0,1),INDEX(_xlfn.ANCHORARRAY(Dados!$Q$5),0,2),NA(),-1),NA()))</f>
        <v/>
      </c>
      <c r="I149" s="27" t="str" cm="1">
        <f t="array" ref="I149">IF($B149="","",IFERROR(_xlfn.XLOOKUP($B149,INDEX(_xlfn.ANCHORARRAY(Dados!$T$5),0,1),_xlfn.ANCHORARRAY(Dados!$V$5),NA(),-1),NA()))</f>
        <v/>
      </c>
    </row>
    <row r="150" spans="2:9" x14ac:dyDescent="0.25">
      <c r="B150" s="24"/>
      <c r="C150" s="26" t="str" cm="1">
        <f t="array" ref="C150">IF(OR($B150="",Premissas!$C$10=""),"",IFERROR(_xlfn.XLOOKUP($B150,INDEX(_xlfn.ANCHORARRAY(Dados!$B$5),0,1),INDEX(_xlfn.ANCHORARRAY(Dados!$B$5),0,2),NA(),-1),NA()))</f>
        <v/>
      </c>
      <c r="D150" s="26" t="str" cm="1">
        <f t="array" ref="D150">IF(OR($B150="",Premissas!$C$11=""),"",IFERROR(_xlfn.XLOOKUP($B150,INDEX(_xlfn.ANCHORARRAY(Dados!$E$5),0,1),INDEX(_xlfn.ANCHORARRAY(Dados!$E$5),0,2),NA(),-1),NA()))</f>
        <v/>
      </c>
      <c r="E150" s="26" t="str" cm="1">
        <f t="array" ref="E150">IF(OR($B150="",Premissas!$C$12=""),"",IFERROR(_xlfn.XLOOKUP($B150,INDEX(_xlfn.ANCHORARRAY(Dados!$H$5),0,1),INDEX(_xlfn.ANCHORARRAY(Dados!$H$5),0,2),NA(),-1),NA()))</f>
        <v/>
      </c>
      <c r="F150" s="26" t="str" cm="1">
        <f t="array" ref="F150">IF(OR($B150="",Premissas!$C$13=""),"",IFERROR(_xlfn.XLOOKUP($B150,INDEX(_xlfn.ANCHORARRAY(Dados!$K$5),0,1),INDEX(_xlfn.ANCHORARRAY(Dados!$K$5),0,2),NA(),-1),NA()))</f>
        <v/>
      </c>
      <c r="G150" s="26" t="str" cm="1">
        <f t="array" ref="G150">IF(OR($B150="",Premissas!$C$14=""),"",IFERROR(_xlfn.XLOOKUP($B150,INDEX(_xlfn.ANCHORARRAY(Dados!$N$5),0,1),INDEX(_xlfn.ANCHORARRAY(Dados!$N$5),0,2),NA(),-1),NA()))</f>
        <v/>
      </c>
      <c r="H150" s="26" t="str" cm="1">
        <f t="array" ref="H150">IF(OR($B150="",Premissas!$C$15=""),"",IFERROR(_xlfn.XLOOKUP($B150,INDEX(_xlfn.ANCHORARRAY(Dados!$Q$5),0,1),INDEX(_xlfn.ANCHORARRAY(Dados!$Q$5),0,2),NA(),-1),NA()))</f>
        <v/>
      </c>
      <c r="I150" s="27" t="str" cm="1">
        <f t="array" ref="I150">IF($B150="","",IFERROR(_xlfn.XLOOKUP($B150,INDEX(_xlfn.ANCHORARRAY(Dados!$T$5),0,1),_xlfn.ANCHORARRAY(Dados!$V$5),NA(),-1),NA()))</f>
        <v/>
      </c>
    </row>
    <row r="151" spans="2:9" x14ac:dyDescent="0.25">
      <c r="B151" s="24"/>
      <c r="C151" s="26" t="str" cm="1">
        <f t="array" ref="C151">IF(OR($B151="",Premissas!$C$10=""),"",IFERROR(_xlfn.XLOOKUP($B151,INDEX(_xlfn.ANCHORARRAY(Dados!$B$5),0,1),INDEX(_xlfn.ANCHORARRAY(Dados!$B$5),0,2),NA(),-1),NA()))</f>
        <v/>
      </c>
      <c r="D151" s="26" t="str" cm="1">
        <f t="array" ref="D151">IF(OR($B151="",Premissas!$C$11=""),"",IFERROR(_xlfn.XLOOKUP($B151,INDEX(_xlfn.ANCHORARRAY(Dados!$E$5),0,1),INDEX(_xlfn.ANCHORARRAY(Dados!$E$5),0,2),NA(),-1),NA()))</f>
        <v/>
      </c>
      <c r="E151" s="26" t="str" cm="1">
        <f t="array" ref="E151">IF(OR($B151="",Premissas!$C$12=""),"",IFERROR(_xlfn.XLOOKUP($B151,INDEX(_xlfn.ANCHORARRAY(Dados!$H$5),0,1),INDEX(_xlfn.ANCHORARRAY(Dados!$H$5),0,2),NA(),-1),NA()))</f>
        <v/>
      </c>
      <c r="F151" s="26" t="str" cm="1">
        <f t="array" ref="F151">IF(OR($B151="",Premissas!$C$13=""),"",IFERROR(_xlfn.XLOOKUP($B151,INDEX(_xlfn.ANCHORARRAY(Dados!$K$5),0,1),INDEX(_xlfn.ANCHORARRAY(Dados!$K$5),0,2),NA(),-1),NA()))</f>
        <v/>
      </c>
      <c r="G151" s="26" t="str" cm="1">
        <f t="array" ref="G151">IF(OR($B151="",Premissas!$C$14=""),"",IFERROR(_xlfn.XLOOKUP($B151,INDEX(_xlfn.ANCHORARRAY(Dados!$N$5),0,1),INDEX(_xlfn.ANCHORARRAY(Dados!$N$5),0,2),NA(),-1),NA()))</f>
        <v/>
      </c>
      <c r="H151" s="26" t="str" cm="1">
        <f t="array" ref="H151">IF(OR($B151="",Premissas!$C$15=""),"",IFERROR(_xlfn.XLOOKUP($B151,INDEX(_xlfn.ANCHORARRAY(Dados!$Q$5),0,1),INDEX(_xlfn.ANCHORARRAY(Dados!$Q$5),0,2),NA(),-1),NA()))</f>
        <v/>
      </c>
      <c r="I151" s="27" t="str" cm="1">
        <f t="array" ref="I151">IF($B151="","",IFERROR(_xlfn.XLOOKUP($B151,INDEX(_xlfn.ANCHORARRAY(Dados!$T$5),0,1),_xlfn.ANCHORARRAY(Dados!$V$5),NA(),-1),NA()))</f>
        <v/>
      </c>
    </row>
    <row r="152" spans="2:9" x14ac:dyDescent="0.25">
      <c r="B152" s="24"/>
      <c r="C152" s="26" t="str" cm="1">
        <f t="array" ref="C152">IF(OR($B152="",Premissas!$C$10=""),"",IFERROR(_xlfn.XLOOKUP($B152,INDEX(_xlfn.ANCHORARRAY(Dados!$B$5),0,1),INDEX(_xlfn.ANCHORARRAY(Dados!$B$5),0,2),NA(),-1),NA()))</f>
        <v/>
      </c>
      <c r="D152" s="26" t="str" cm="1">
        <f t="array" ref="D152">IF(OR($B152="",Premissas!$C$11=""),"",IFERROR(_xlfn.XLOOKUP($B152,INDEX(_xlfn.ANCHORARRAY(Dados!$E$5),0,1),INDEX(_xlfn.ANCHORARRAY(Dados!$E$5),0,2),NA(),-1),NA()))</f>
        <v/>
      </c>
      <c r="E152" s="26" t="str" cm="1">
        <f t="array" ref="E152">IF(OR($B152="",Premissas!$C$12=""),"",IFERROR(_xlfn.XLOOKUP($B152,INDEX(_xlfn.ANCHORARRAY(Dados!$H$5),0,1),INDEX(_xlfn.ANCHORARRAY(Dados!$H$5),0,2),NA(),-1),NA()))</f>
        <v/>
      </c>
      <c r="F152" s="26" t="str" cm="1">
        <f t="array" ref="F152">IF(OR($B152="",Premissas!$C$13=""),"",IFERROR(_xlfn.XLOOKUP($B152,INDEX(_xlfn.ANCHORARRAY(Dados!$K$5),0,1),INDEX(_xlfn.ANCHORARRAY(Dados!$K$5),0,2),NA(),-1),NA()))</f>
        <v/>
      </c>
      <c r="G152" s="26" t="str" cm="1">
        <f t="array" ref="G152">IF(OR($B152="",Premissas!$C$14=""),"",IFERROR(_xlfn.XLOOKUP($B152,INDEX(_xlfn.ANCHORARRAY(Dados!$N$5),0,1),INDEX(_xlfn.ANCHORARRAY(Dados!$N$5),0,2),NA(),-1),NA()))</f>
        <v/>
      </c>
      <c r="H152" s="26" t="str" cm="1">
        <f t="array" ref="H152">IF(OR($B152="",Premissas!$C$15=""),"",IFERROR(_xlfn.XLOOKUP($B152,INDEX(_xlfn.ANCHORARRAY(Dados!$Q$5),0,1),INDEX(_xlfn.ANCHORARRAY(Dados!$Q$5),0,2),NA(),-1),NA()))</f>
        <v/>
      </c>
      <c r="I152" s="27" t="str" cm="1">
        <f t="array" ref="I152">IF($B152="","",IFERROR(_xlfn.XLOOKUP($B152,INDEX(_xlfn.ANCHORARRAY(Dados!$T$5),0,1),_xlfn.ANCHORARRAY(Dados!$V$5),NA(),-1),NA()))</f>
        <v/>
      </c>
    </row>
    <row r="153" spans="2:9" x14ac:dyDescent="0.25">
      <c r="B153" s="24"/>
      <c r="C153" s="26" t="str" cm="1">
        <f t="array" ref="C153">IF(OR($B153="",Premissas!$C$10=""),"",IFERROR(_xlfn.XLOOKUP($B153,INDEX(_xlfn.ANCHORARRAY(Dados!$B$5),0,1),INDEX(_xlfn.ANCHORARRAY(Dados!$B$5),0,2),NA(),-1),NA()))</f>
        <v/>
      </c>
      <c r="D153" s="26" t="str" cm="1">
        <f t="array" ref="D153">IF(OR($B153="",Premissas!$C$11=""),"",IFERROR(_xlfn.XLOOKUP($B153,INDEX(_xlfn.ANCHORARRAY(Dados!$E$5),0,1),INDEX(_xlfn.ANCHORARRAY(Dados!$E$5),0,2),NA(),-1),NA()))</f>
        <v/>
      </c>
      <c r="E153" s="26" t="str" cm="1">
        <f t="array" ref="E153">IF(OR($B153="",Premissas!$C$12=""),"",IFERROR(_xlfn.XLOOKUP($B153,INDEX(_xlfn.ANCHORARRAY(Dados!$H$5),0,1),INDEX(_xlfn.ANCHORARRAY(Dados!$H$5),0,2),NA(),-1),NA()))</f>
        <v/>
      </c>
      <c r="F153" s="26" t="str" cm="1">
        <f t="array" ref="F153">IF(OR($B153="",Premissas!$C$13=""),"",IFERROR(_xlfn.XLOOKUP($B153,INDEX(_xlfn.ANCHORARRAY(Dados!$K$5),0,1),INDEX(_xlfn.ANCHORARRAY(Dados!$K$5),0,2),NA(),-1),NA()))</f>
        <v/>
      </c>
      <c r="G153" s="26" t="str" cm="1">
        <f t="array" ref="G153">IF(OR($B153="",Premissas!$C$14=""),"",IFERROR(_xlfn.XLOOKUP($B153,INDEX(_xlfn.ANCHORARRAY(Dados!$N$5),0,1),INDEX(_xlfn.ANCHORARRAY(Dados!$N$5),0,2),NA(),-1),NA()))</f>
        <v/>
      </c>
      <c r="H153" s="26" t="str" cm="1">
        <f t="array" ref="H153">IF(OR($B153="",Premissas!$C$15=""),"",IFERROR(_xlfn.XLOOKUP($B153,INDEX(_xlfn.ANCHORARRAY(Dados!$Q$5),0,1),INDEX(_xlfn.ANCHORARRAY(Dados!$Q$5),0,2),NA(),-1),NA()))</f>
        <v/>
      </c>
      <c r="I153" s="27" t="str" cm="1">
        <f t="array" ref="I153">IF($B153="","",IFERROR(_xlfn.XLOOKUP($B153,INDEX(_xlfn.ANCHORARRAY(Dados!$T$5),0,1),_xlfn.ANCHORARRAY(Dados!$V$5),NA(),-1),NA()))</f>
        <v/>
      </c>
    </row>
    <row r="154" spans="2:9" x14ac:dyDescent="0.25">
      <c r="B154" s="24"/>
      <c r="C154" s="26" t="str" cm="1">
        <f t="array" ref="C154">IF(OR($B154="",Premissas!$C$10=""),"",IFERROR(_xlfn.XLOOKUP($B154,INDEX(_xlfn.ANCHORARRAY(Dados!$B$5),0,1),INDEX(_xlfn.ANCHORARRAY(Dados!$B$5),0,2),NA(),-1),NA()))</f>
        <v/>
      </c>
      <c r="D154" s="26" t="str" cm="1">
        <f t="array" ref="D154">IF(OR($B154="",Premissas!$C$11=""),"",IFERROR(_xlfn.XLOOKUP($B154,INDEX(_xlfn.ANCHORARRAY(Dados!$E$5),0,1),INDEX(_xlfn.ANCHORARRAY(Dados!$E$5),0,2),NA(),-1),NA()))</f>
        <v/>
      </c>
      <c r="E154" s="26" t="str" cm="1">
        <f t="array" ref="E154">IF(OR($B154="",Premissas!$C$12=""),"",IFERROR(_xlfn.XLOOKUP($B154,INDEX(_xlfn.ANCHORARRAY(Dados!$H$5),0,1),INDEX(_xlfn.ANCHORARRAY(Dados!$H$5),0,2),NA(),-1),NA()))</f>
        <v/>
      </c>
      <c r="F154" s="26" t="str" cm="1">
        <f t="array" ref="F154">IF(OR($B154="",Premissas!$C$13=""),"",IFERROR(_xlfn.XLOOKUP($B154,INDEX(_xlfn.ANCHORARRAY(Dados!$K$5),0,1),INDEX(_xlfn.ANCHORARRAY(Dados!$K$5),0,2),NA(),-1),NA()))</f>
        <v/>
      </c>
      <c r="G154" s="26" t="str" cm="1">
        <f t="array" ref="G154">IF(OR($B154="",Premissas!$C$14=""),"",IFERROR(_xlfn.XLOOKUP($B154,INDEX(_xlfn.ANCHORARRAY(Dados!$N$5),0,1),INDEX(_xlfn.ANCHORARRAY(Dados!$N$5),0,2),NA(),-1),NA()))</f>
        <v/>
      </c>
      <c r="H154" s="26" t="str" cm="1">
        <f t="array" ref="H154">IF(OR($B154="",Premissas!$C$15=""),"",IFERROR(_xlfn.XLOOKUP($B154,INDEX(_xlfn.ANCHORARRAY(Dados!$Q$5),0,1),INDEX(_xlfn.ANCHORARRAY(Dados!$Q$5),0,2),NA(),-1),NA()))</f>
        <v/>
      </c>
      <c r="I154" s="27" t="str" cm="1">
        <f t="array" ref="I154">IF($B154="","",IFERROR(_xlfn.XLOOKUP($B154,INDEX(_xlfn.ANCHORARRAY(Dados!$T$5),0,1),_xlfn.ANCHORARRAY(Dados!$V$5),NA(),-1),NA()))</f>
        <v/>
      </c>
    </row>
    <row r="155" spans="2:9" x14ac:dyDescent="0.25">
      <c r="B155" s="24"/>
      <c r="C155" s="26" t="str" cm="1">
        <f t="array" ref="C155">IF(OR($B155="",Premissas!$C$10=""),"",IFERROR(_xlfn.XLOOKUP($B155,INDEX(_xlfn.ANCHORARRAY(Dados!$B$5),0,1),INDEX(_xlfn.ANCHORARRAY(Dados!$B$5),0,2),NA(),-1),NA()))</f>
        <v/>
      </c>
      <c r="D155" s="26" t="str" cm="1">
        <f t="array" ref="D155">IF(OR($B155="",Premissas!$C$11=""),"",IFERROR(_xlfn.XLOOKUP($B155,INDEX(_xlfn.ANCHORARRAY(Dados!$E$5),0,1),INDEX(_xlfn.ANCHORARRAY(Dados!$E$5),0,2),NA(),-1),NA()))</f>
        <v/>
      </c>
      <c r="E155" s="26" t="str" cm="1">
        <f t="array" ref="E155">IF(OR($B155="",Premissas!$C$12=""),"",IFERROR(_xlfn.XLOOKUP($B155,INDEX(_xlfn.ANCHORARRAY(Dados!$H$5),0,1),INDEX(_xlfn.ANCHORARRAY(Dados!$H$5),0,2),NA(),-1),NA()))</f>
        <v/>
      </c>
      <c r="F155" s="26" t="str" cm="1">
        <f t="array" ref="F155">IF(OR($B155="",Premissas!$C$13=""),"",IFERROR(_xlfn.XLOOKUP($B155,INDEX(_xlfn.ANCHORARRAY(Dados!$K$5),0,1),INDEX(_xlfn.ANCHORARRAY(Dados!$K$5),0,2),NA(),-1),NA()))</f>
        <v/>
      </c>
      <c r="G155" s="26" t="str" cm="1">
        <f t="array" ref="G155">IF(OR($B155="",Premissas!$C$14=""),"",IFERROR(_xlfn.XLOOKUP($B155,INDEX(_xlfn.ANCHORARRAY(Dados!$N$5),0,1),INDEX(_xlfn.ANCHORARRAY(Dados!$N$5),0,2),NA(),-1),NA()))</f>
        <v/>
      </c>
      <c r="H155" s="26" t="str" cm="1">
        <f t="array" ref="H155">IF(OR($B155="",Premissas!$C$15=""),"",IFERROR(_xlfn.XLOOKUP($B155,INDEX(_xlfn.ANCHORARRAY(Dados!$Q$5),0,1),INDEX(_xlfn.ANCHORARRAY(Dados!$Q$5),0,2),NA(),-1),NA()))</f>
        <v/>
      </c>
      <c r="I155" s="27" t="str" cm="1">
        <f t="array" ref="I155">IF($B155="","",IFERROR(_xlfn.XLOOKUP($B155,INDEX(_xlfn.ANCHORARRAY(Dados!$T$5),0,1),_xlfn.ANCHORARRAY(Dados!$V$5),NA(),-1),NA()))</f>
        <v/>
      </c>
    </row>
    <row r="156" spans="2:9" x14ac:dyDescent="0.25">
      <c r="B156" s="24"/>
      <c r="C156" s="26" t="str" cm="1">
        <f t="array" ref="C156">IF(OR($B156="",Premissas!$C$10=""),"",IFERROR(_xlfn.XLOOKUP($B156,INDEX(_xlfn.ANCHORARRAY(Dados!$B$5),0,1),INDEX(_xlfn.ANCHORARRAY(Dados!$B$5),0,2),NA(),-1),NA()))</f>
        <v/>
      </c>
      <c r="D156" s="26" t="str" cm="1">
        <f t="array" ref="D156">IF(OR($B156="",Premissas!$C$11=""),"",IFERROR(_xlfn.XLOOKUP($B156,INDEX(_xlfn.ANCHORARRAY(Dados!$E$5),0,1),INDEX(_xlfn.ANCHORARRAY(Dados!$E$5),0,2),NA(),-1),NA()))</f>
        <v/>
      </c>
      <c r="E156" s="26" t="str" cm="1">
        <f t="array" ref="E156">IF(OR($B156="",Premissas!$C$12=""),"",IFERROR(_xlfn.XLOOKUP($B156,INDEX(_xlfn.ANCHORARRAY(Dados!$H$5),0,1),INDEX(_xlfn.ANCHORARRAY(Dados!$H$5),0,2),NA(),-1),NA()))</f>
        <v/>
      </c>
      <c r="F156" s="26" t="str" cm="1">
        <f t="array" ref="F156">IF(OR($B156="",Premissas!$C$13=""),"",IFERROR(_xlfn.XLOOKUP($B156,INDEX(_xlfn.ANCHORARRAY(Dados!$K$5),0,1),INDEX(_xlfn.ANCHORARRAY(Dados!$K$5),0,2),NA(),-1),NA()))</f>
        <v/>
      </c>
      <c r="G156" s="26" t="str" cm="1">
        <f t="array" ref="G156">IF(OR($B156="",Premissas!$C$14=""),"",IFERROR(_xlfn.XLOOKUP($B156,INDEX(_xlfn.ANCHORARRAY(Dados!$N$5),0,1),INDEX(_xlfn.ANCHORARRAY(Dados!$N$5),0,2),NA(),-1),NA()))</f>
        <v/>
      </c>
      <c r="H156" s="26" t="str" cm="1">
        <f t="array" ref="H156">IF(OR($B156="",Premissas!$C$15=""),"",IFERROR(_xlfn.XLOOKUP($B156,INDEX(_xlfn.ANCHORARRAY(Dados!$Q$5),0,1),INDEX(_xlfn.ANCHORARRAY(Dados!$Q$5),0,2),NA(),-1),NA()))</f>
        <v/>
      </c>
      <c r="I156" s="27" t="str" cm="1">
        <f t="array" ref="I156">IF($B156="","",IFERROR(_xlfn.XLOOKUP($B156,INDEX(_xlfn.ANCHORARRAY(Dados!$T$5),0,1),_xlfn.ANCHORARRAY(Dados!$V$5),NA(),-1),NA()))</f>
        <v/>
      </c>
    </row>
    <row r="157" spans="2:9" x14ac:dyDescent="0.25">
      <c r="B157" s="24"/>
      <c r="C157" s="26" t="str" cm="1">
        <f t="array" ref="C157">IF(OR($B157="",Premissas!$C$10=""),"",IFERROR(_xlfn.XLOOKUP($B157,INDEX(_xlfn.ANCHORARRAY(Dados!$B$5),0,1),INDEX(_xlfn.ANCHORARRAY(Dados!$B$5),0,2),NA(),-1),NA()))</f>
        <v/>
      </c>
      <c r="D157" s="26" t="str" cm="1">
        <f t="array" ref="D157">IF(OR($B157="",Premissas!$C$11=""),"",IFERROR(_xlfn.XLOOKUP($B157,INDEX(_xlfn.ANCHORARRAY(Dados!$E$5),0,1),INDEX(_xlfn.ANCHORARRAY(Dados!$E$5),0,2),NA(),-1),NA()))</f>
        <v/>
      </c>
      <c r="E157" s="26" t="str" cm="1">
        <f t="array" ref="E157">IF(OR($B157="",Premissas!$C$12=""),"",IFERROR(_xlfn.XLOOKUP($B157,INDEX(_xlfn.ANCHORARRAY(Dados!$H$5),0,1),INDEX(_xlfn.ANCHORARRAY(Dados!$H$5),0,2),NA(),-1),NA()))</f>
        <v/>
      </c>
      <c r="F157" s="26" t="str" cm="1">
        <f t="array" ref="F157">IF(OR($B157="",Premissas!$C$13=""),"",IFERROR(_xlfn.XLOOKUP($B157,INDEX(_xlfn.ANCHORARRAY(Dados!$K$5),0,1),INDEX(_xlfn.ANCHORARRAY(Dados!$K$5),0,2),NA(),-1),NA()))</f>
        <v/>
      </c>
      <c r="G157" s="26" t="str" cm="1">
        <f t="array" ref="G157">IF(OR($B157="",Premissas!$C$14=""),"",IFERROR(_xlfn.XLOOKUP($B157,INDEX(_xlfn.ANCHORARRAY(Dados!$N$5),0,1),INDEX(_xlfn.ANCHORARRAY(Dados!$N$5),0,2),NA(),-1),NA()))</f>
        <v/>
      </c>
      <c r="H157" s="26" t="str" cm="1">
        <f t="array" ref="H157">IF(OR($B157="",Premissas!$C$15=""),"",IFERROR(_xlfn.XLOOKUP($B157,INDEX(_xlfn.ANCHORARRAY(Dados!$Q$5),0,1),INDEX(_xlfn.ANCHORARRAY(Dados!$Q$5),0,2),NA(),-1),NA()))</f>
        <v/>
      </c>
      <c r="I157" s="27" t="str" cm="1">
        <f t="array" ref="I157">IF($B157="","",IFERROR(_xlfn.XLOOKUP($B157,INDEX(_xlfn.ANCHORARRAY(Dados!$T$5),0,1),_xlfn.ANCHORARRAY(Dados!$V$5),NA(),-1),NA()))</f>
        <v/>
      </c>
    </row>
    <row r="158" spans="2:9" x14ac:dyDescent="0.25">
      <c r="B158" s="24"/>
      <c r="C158" s="26" t="str" cm="1">
        <f t="array" ref="C158">IF(OR($B158="",Premissas!$C$10=""),"",IFERROR(_xlfn.XLOOKUP($B158,INDEX(_xlfn.ANCHORARRAY(Dados!$B$5),0,1),INDEX(_xlfn.ANCHORARRAY(Dados!$B$5),0,2),NA(),-1),NA()))</f>
        <v/>
      </c>
      <c r="D158" s="26" t="str" cm="1">
        <f t="array" ref="D158">IF(OR($B158="",Premissas!$C$11=""),"",IFERROR(_xlfn.XLOOKUP($B158,INDEX(_xlfn.ANCHORARRAY(Dados!$E$5),0,1),INDEX(_xlfn.ANCHORARRAY(Dados!$E$5),0,2),NA(),-1),NA()))</f>
        <v/>
      </c>
      <c r="E158" s="26" t="str" cm="1">
        <f t="array" ref="E158">IF(OR($B158="",Premissas!$C$12=""),"",IFERROR(_xlfn.XLOOKUP($B158,INDEX(_xlfn.ANCHORARRAY(Dados!$H$5),0,1),INDEX(_xlfn.ANCHORARRAY(Dados!$H$5),0,2),NA(),-1),NA()))</f>
        <v/>
      </c>
      <c r="F158" s="26" t="str" cm="1">
        <f t="array" ref="F158">IF(OR($B158="",Premissas!$C$13=""),"",IFERROR(_xlfn.XLOOKUP($B158,INDEX(_xlfn.ANCHORARRAY(Dados!$K$5),0,1),INDEX(_xlfn.ANCHORARRAY(Dados!$K$5),0,2),NA(),-1),NA()))</f>
        <v/>
      </c>
      <c r="G158" s="26" t="str" cm="1">
        <f t="array" ref="G158">IF(OR($B158="",Premissas!$C$14=""),"",IFERROR(_xlfn.XLOOKUP($B158,INDEX(_xlfn.ANCHORARRAY(Dados!$N$5),0,1),INDEX(_xlfn.ANCHORARRAY(Dados!$N$5),0,2),NA(),-1),NA()))</f>
        <v/>
      </c>
      <c r="H158" s="26" t="str" cm="1">
        <f t="array" ref="H158">IF(OR($B158="",Premissas!$C$15=""),"",IFERROR(_xlfn.XLOOKUP($B158,INDEX(_xlfn.ANCHORARRAY(Dados!$Q$5),0,1),INDEX(_xlfn.ANCHORARRAY(Dados!$Q$5),0,2),NA(),-1),NA()))</f>
        <v/>
      </c>
      <c r="I158" s="27" t="str" cm="1">
        <f t="array" ref="I158">IF($B158="","",IFERROR(_xlfn.XLOOKUP($B158,INDEX(_xlfn.ANCHORARRAY(Dados!$T$5),0,1),_xlfn.ANCHORARRAY(Dados!$V$5),NA(),-1),NA()))</f>
        <v/>
      </c>
    </row>
    <row r="159" spans="2:9" x14ac:dyDescent="0.25">
      <c r="B159" s="24"/>
      <c r="C159" s="26" t="str" cm="1">
        <f t="array" ref="C159">IF(OR($B159="",Premissas!$C$10=""),"",IFERROR(_xlfn.XLOOKUP($B159,INDEX(_xlfn.ANCHORARRAY(Dados!$B$5),0,1),INDEX(_xlfn.ANCHORARRAY(Dados!$B$5),0,2),NA(),-1),NA()))</f>
        <v/>
      </c>
      <c r="D159" s="26" t="str" cm="1">
        <f t="array" ref="D159">IF(OR($B159="",Premissas!$C$11=""),"",IFERROR(_xlfn.XLOOKUP($B159,INDEX(_xlfn.ANCHORARRAY(Dados!$E$5),0,1),INDEX(_xlfn.ANCHORARRAY(Dados!$E$5),0,2),NA(),-1),NA()))</f>
        <v/>
      </c>
      <c r="E159" s="26" t="str" cm="1">
        <f t="array" ref="E159">IF(OR($B159="",Premissas!$C$12=""),"",IFERROR(_xlfn.XLOOKUP($B159,INDEX(_xlfn.ANCHORARRAY(Dados!$H$5),0,1),INDEX(_xlfn.ANCHORARRAY(Dados!$H$5),0,2),NA(),-1),NA()))</f>
        <v/>
      </c>
      <c r="F159" s="26" t="str" cm="1">
        <f t="array" ref="F159">IF(OR($B159="",Premissas!$C$13=""),"",IFERROR(_xlfn.XLOOKUP($B159,INDEX(_xlfn.ANCHORARRAY(Dados!$K$5),0,1),INDEX(_xlfn.ANCHORARRAY(Dados!$K$5),0,2),NA(),-1),NA()))</f>
        <v/>
      </c>
      <c r="G159" s="26" t="str" cm="1">
        <f t="array" ref="G159">IF(OR($B159="",Premissas!$C$14=""),"",IFERROR(_xlfn.XLOOKUP($B159,INDEX(_xlfn.ANCHORARRAY(Dados!$N$5),0,1),INDEX(_xlfn.ANCHORARRAY(Dados!$N$5),0,2),NA(),-1),NA()))</f>
        <v/>
      </c>
      <c r="H159" s="26" t="str" cm="1">
        <f t="array" ref="H159">IF(OR($B159="",Premissas!$C$15=""),"",IFERROR(_xlfn.XLOOKUP($B159,INDEX(_xlfn.ANCHORARRAY(Dados!$Q$5),0,1),INDEX(_xlfn.ANCHORARRAY(Dados!$Q$5),0,2),NA(),-1),NA()))</f>
        <v/>
      </c>
      <c r="I159" s="27" t="str" cm="1">
        <f t="array" ref="I159">IF($B159="","",IFERROR(_xlfn.XLOOKUP($B159,INDEX(_xlfn.ANCHORARRAY(Dados!$T$5),0,1),_xlfn.ANCHORARRAY(Dados!$V$5),NA(),-1),NA()))</f>
        <v/>
      </c>
    </row>
    <row r="160" spans="2:9" x14ac:dyDescent="0.25">
      <c r="B160" s="24"/>
      <c r="C160" s="26" t="str" cm="1">
        <f t="array" ref="C160">IF(OR($B160="",Premissas!$C$10=""),"",IFERROR(_xlfn.XLOOKUP($B160,INDEX(_xlfn.ANCHORARRAY(Dados!$B$5),0,1),INDEX(_xlfn.ANCHORARRAY(Dados!$B$5),0,2),NA(),-1),NA()))</f>
        <v/>
      </c>
      <c r="D160" s="26" t="str" cm="1">
        <f t="array" ref="D160">IF(OR($B160="",Premissas!$C$11=""),"",IFERROR(_xlfn.XLOOKUP($B160,INDEX(_xlfn.ANCHORARRAY(Dados!$E$5),0,1),INDEX(_xlfn.ANCHORARRAY(Dados!$E$5),0,2),NA(),-1),NA()))</f>
        <v/>
      </c>
      <c r="E160" s="26" t="str" cm="1">
        <f t="array" ref="E160">IF(OR($B160="",Premissas!$C$12=""),"",IFERROR(_xlfn.XLOOKUP($B160,INDEX(_xlfn.ANCHORARRAY(Dados!$H$5),0,1),INDEX(_xlfn.ANCHORARRAY(Dados!$H$5),0,2),NA(),-1),NA()))</f>
        <v/>
      </c>
      <c r="F160" s="26" t="str" cm="1">
        <f t="array" ref="F160">IF(OR($B160="",Premissas!$C$13=""),"",IFERROR(_xlfn.XLOOKUP($B160,INDEX(_xlfn.ANCHORARRAY(Dados!$K$5),0,1),INDEX(_xlfn.ANCHORARRAY(Dados!$K$5),0,2),NA(),-1),NA()))</f>
        <v/>
      </c>
      <c r="G160" s="26" t="str" cm="1">
        <f t="array" ref="G160">IF(OR($B160="",Premissas!$C$14=""),"",IFERROR(_xlfn.XLOOKUP($B160,INDEX(_xlfn.ANCHORARRAY(Dados!$N$5),0,1),INDEX(_xlfn.ANCHORARRAY(Dados!$N$5),0,2),NA(),-1),NA()))</f>
        <v/>
      </c>
      <c r="H160" s="26" t="str" cm="1">
        <f t="array" ref="H160">IF(OR($B160="",Premissas!$C$15=""),"",IFERROR(_xlfn.XLOOKUP($B160,INDEX(_xlfn.ANCHORARRAY(Dados!$Q$5),0,1),INDEX(_xlfn.ANCHORARRAY(Dados!$Q$5),0,2),NA(),-1),NA()))</f>
        <v/>
      </c>
      <c r="I160" s="27" t="str" cm="1">
        <f t="array" ref="I160">IF($B160="","",IFERROR(_xlfn.XLOOKUP($B160,INDEX(_xlfn.ANCHORARRAY(Dados!$T$5),0,1),_xlfn.ANCHORARRAY(Dados!$V$5),NA(),-1),NA()))</f>
        <v/>
      </c>
    </row>
    <row r="161" spans="2:9" x14ac:dyDescent="0.25">
      <c r="B161" s="24"/>
      <c r="C161" s="26" t="str" cm="1">
        <f t="array" ref="C161">IF(OR($B161="",Premissas!$C$10=""),"",IFERROR(_xlfn.XLOOKUP($B161,INDEX(_xlfn.ANCHORARRAY(Dados!$B$5),0,1),INDEX(_xlfn.ANCHORARRAY(Dados!$B$5),0,2),NA(),-1),NA()))</f>
        <v/>
      </c>
      <c r="D161" s="26" t="str" cm="1">
        <f t="array" ref="D161">IF(OR($B161="",Premissas!$C$11=""),"",IFERROR(_xlfn.XLOOKUP($B161,INDEX(_xlfn.ANCHORARRAY(Dados!$E$5),0,1),INDEX(_xlfn.ANCHORARRAY(Dados!$E$5),0,2),NA(),-1),NA()))</f>
        <v/>
      </c>
      <c r="E161" s="26" t="str" cm="1">
        <f t="array" ref="E161">IF(OR($B161="",Premissas!$C$12=""),"",IFERROR(_xlfn.XLOOKUP($B161,INDEX(_xlfn.ANCHORARRAY(Dados!$H$5),0,1),INDEX(_xlfn.ANCHORARRAY(Dados!$H$5),0,2),NA(),-1),NA()))</f>
        <v/>
      </c>
      <c r="F161" s="26" t="str" cm="1">
        <f t="array" ref="F161">IF(OR($B161="",Premissas!$C$13=""),"",IFERROR(_xlfn.XLOOKUP($B161,INDEX(_xlfn.ANCHORARRAY(Dados!$K$5),0,1),INDEX(_xlfn.ANCHORARRAY(Dados!$K$5),0,2),NA(),-1),NA()))</f>
        <v/>
      </c>
      <c r="G161" s="26" t="str" cm="1">
        <f t="array" ref="G161">IF(OR($B161="",Premissas!$C$14=""),"",IFERROR(_xlfn.XLOOKUP($B161,INDEX(_xlfn.ANCHORARRAY(Dados!$N$5),0,1),INDEX(_xlfn.ANCHORARRAY(Dados!$N$5),0,2),NA(),-1),NA()))</f>
        <v/>
      </c>
      <c r="H161" s="26" t="str" cm="1">
        <f t="array" ref="H161">IF(OR($B161="",Premissas!$C$15=""),"",IFERROR(_xlfn.XLOOKUP($B161,INDEX(_xlfn.ANCHORARRAY(Dados!$Q$5),0,1),INDEX(_xlfn.ANCHORARRAY(Dados!$Q$5),0,2),NA(),-1),NA()))</f>
        <v/>
      </c>
      <c r="I161" s="27" t="str" cm="1">
        <f t="array" ref="I161">IF($B161="","",IFERROR(_xlfn.XLOOKUP($B161,INDEX(_xlfn.ANCHORARRAY(Dados!$T$5),0,1),_xlfn.ANCHORARRAY(Dados!$V$5),NA(),-1),NA()))</f>
        <v/>
      </c>
    </row>
    <row r="162" spans="2:9" x14ac:dyDescent="0.25">
      <c r="B162" s="24"/>
      <c r="C162" s="26" t="str" cm="1">
        <f t="array" ref="C162">IF(OR($B162="",Premissas!$C$10=""),"",IFERROR(_xlfn.XLOOKUP($B162,INDEX(_xlfn.ANCHORARRAY(Dados!$B$5),0,1),INDEX(_xlfn.ANCHORARRAY(Dados!$B$5),0,2),NA(),-1),NA()))</f>
        <v/>
      </c>
      <c r="D162" s="26" t="str" cm="1">
        <f t="array" ref="D162">IF(OR($B162="",Premissas!$C$11=""),"",IFERROR(_xlfn.XLOOKUP($B162,INDEX(_xlfn.ANCHORARRAY(Dados!$E$5),0,1),INDEX(_xlfn.ANCHORARRAY(Dados!$E$5),0,2),NA(),-1),NA()))</f>
        <v/>
      </c>
      <c r="E162" s="26" t="str" cm="1">
        <f t="array" ref="E162">IF(OR($B162="",Premissas!$C$12=""),"",IFERROR(_xlfn.XLOOKUP($B162,INDEX(_xlfn.ANCHORARRAY(Dados!$H$5),0,1),INDEX(_xlfn.ANCHORARRAY(Dados!$H$5),0,2),NA(),-1),NA()))</f>
        <v/>
      </c>
      <c r="F162" s="26" t="str" cm="1">
        <f t="array" ref="F162">IF(OR($B162="",Premissas!$C$13=""),"",IFERROR(_xlfn.XLOOKUP($B162,INDEX(_xlfn.ANCHORARRAY(Dados!$K$5),0,1),INDEX(_xlfn.ANCHORARRAY(Dados!$K$5),0,2),NA(),-1),NA()))</f>
        <v/>
      </c>
      <c r="G162" s="26" t="str" cm="1">
        <f t="array" ref="G162">IF(OR($B162="",Premissas!$C$14=""),"",IFERROR(_xlfn.XLOOKUP($B162,INDEX(_xlfn.ANCHORARRAY(Dados!$N$5),0,1),INDEX(_xlfn.ANCHORARRAY(Dados!$N$5),0,2),NA(),-1),NA()))</f>
        <v/>
      </c>
      <c r="H162" s="26" t="str" cm="1">
        <f t="array" ref="H162">IF(OR($B162="",Premissas!$C$15=""),"",IFERROR(_xlfn.XLOOKUP($B162,INDEX(_xlfn.ANCHORARRAY(Dados!$Q$5),0,1),INDEX(_xlfn.ANCHORARRAY(Dados!$Q$5),0,2),NA(),-1),NA()))</f>
        <v/>
      </c>
      <c r="I162" s="27" t="str" cm="1">
        <f t="array" ref="I162">IF($B162="","",IFERROR(_xlfn.XLOOKUP($B162,INDEX(_xlfn.ANCHORARRAY(Dados!$T$5),0,1),_xlfn.ANCHORARRAY(Dados!$V$5),NA(),-1),NA()))</f>
        <v/>
      </c>
    </row>
    <row r="163" spans="2:9" x14ac:dyDescent="0.25">
      <c r="B163" s="24"/>
      <c r="C163" s="26" t="str" cm="1">
        <f t="array" ref="C163">IF(OR($B163="",Premissas!$C$10=""),"",IFERROR(_xlfn.XLOOKUP($B163,INDEX(_xlfn.ANCHORARRAY(Dados!$B$5),0,1),INDEX(_xlfn.ANCHORARRAY(Dados!$B$5),0,2),NA(),-1),NA()))</f>
        <v/>
      </c>
      <c r="D163" s="26" t="str" cm="1">
        <f t="array" ref="D163">IF(OR($B163="",Premissas!$C$11=""),"",IFERROR(_xlfn.XLOOKUP($B163,INDEX(_xlfn.ANCHORARRAY(Dados!$E$5),0,1),INDEX(_xlfn.ANCHORARRAY(Dados!$E$5),0,2),NA(),-1),NA()))</f>
        <v/>
      </c>
      <c r="E163" s="26" t="str" cm="1">
        <f t="array" ref="E163">IF(OR($B163="",Premissas!$C$12=""),"",IFERROR(_xlfn.XLOOKUP($B163,INDEX(_xlfn.ANCHORARRAY(Dados!$H$5),0,1),INDEX(_xlfn.ANCHORARRAY(Dados!$H$5),0,2),NA(),-1),NA()))</f>
        <v/>
      </c>
      <c r="F163" s="26" t="str" cm="1">
        <f t="array" ref="F163">IF(OR($B163="",Premissas!$C$13=""),"",IFERROR(_xlfn.XLOOKUP($B163,INDEX(_xlfn.ANCHORARRAY(Dados!$K$5),0,1),INDEX(_xlfn.ANCHORARRAY(Dados!$K$5),0,2),NA(),-1),NA()))</f>
        <v/>
      </c>
      <c r="G163" s="26" t="str" cm="1">
        <f t="array" ref="G163">IF(OR($B163="",Premissas!$C$14=""),"",IFERROR(_xlfn.XLOOKUP($B163,INDEX(_xlfn.ANCHORARRAY(Dados!$N$5),0,1),INDEX(_xlfn.ANCHORARRAY(Dados!$N$5),0,2),NA(),-1),NA()))</f>
        <v/>
      </c>
      <c r="H163" s="26" t="str" cm="1">
        <f t="array" ref="H163">IF(OR($B163="",Premissas!$C$15=""),"",IFERROR(_xlfn.XLOOKUP($B163,INDEX(_xlfn.ANCHORARRAY(Dados!$Q$5),0,1),INDEX(_xlfn.ANCHORARRAY(Dados!$Q$5),0,2),NA(),-1),NA()))</f>
        <v/>
      </c>
      <c r="I163" s="27" t="str" cm="1">
        <f t="array" ref="I163">IF($B163="","",IFERROR(_xlfn.XLOOKUP($B163,INDEX(_xlfn.ANCHORARRAY(Dados!$T$5),0,1),_xlfn.ANCHORARRAY(Dados!$V$5),NA(),-1),NA()))</f>
        <v/>
      </c>
    </row>
    <row r="164" spans="2:9" x14ac:dyDescent="0.25">
      <c r="B164" s="24"/>
      <c r="C164" s="26" t="str" cm="1">
        <f t="array" ref="C164">IF(OR($B164="",Premissas!$C$10=""),"",IFERROR(_xlfn.XLOOKUP($B164,INDEX(_xlfn.ANCHORARRAY(Dados!$B$5),0,1),INDEX(_xlfn.ANCHORARRAY(Dados!$B$5),0,2),NA(),-1),NA()))</f>
        <v/>
      </c>
      <c r="D164" s="26" t="str" cm="1">
        <f t="array" ref="D164">IF(OR($B164="",Premissas!$C$11=""),"",IFERROR(_xlfn.XLOOKUP($B164,INDEX(_xlfn.ANCHORARRAY(Dados!$E$5),0,1),INDEX(_xlfn.ANCHORARRAY(Dados!$E$5),0,2),NA(),-1),NA()))</f>
        <v/>
      </c>
      <c r="E164" s="26" t="str" cm="1">
        <f t="array" ref="E164">IF(OR($B164="",Premissas!$C$12=""),"",IFERROR(_xlfn.XLOOKUP($B164,INDEX(_xlfn.ANCHORARRAY(Dados!$H$5),0,1),INDEX(_xlfn.ANCHORARRAY(Dados!$H$5),0,2),NA(),-1),NA()))</f>
        <v/>
      </c>
      <c r="F164" s="26" t="str" cm="1">
        <f t="array" ref="F164">IF(OR($B164="",Premissas!$C$13=""),"",IFERROR(_xlfn.XLOOKUP($B164,INDEX(_xlfn.ANCHORARRAY(Dados!$K$5),0,1),INDEX(_xlfn.ANCHORARRAY(Dados!$K$5),0,2),NA(),-1),NA()))</f>
        <v/>
      </c>
      <c r="G164" s="26" t="str" cm="1">
        <f t="array" ref="G164">IF(OR($B164="",Premissas!$C$14=""),"",IFERROR(_xlfn.XLOOKUP($B164,INDEX(_xlfn.ANCHORARRAY(Dados!$N$5),0,1),INDEX(_xlfn.ANCHORARRAY(Dados!$N$5),0,2),NA(),-1),NA()))</f>
        <v/>
      </c>
      <c r="H164" s="26" t="str" cm="1">
        <f t="array" ref="H164">IF(OR($B164="",Premissas!$C$15=""),"",IFERROR(_xlfn.XLOOKUP($B164,INDEX(_xlfn.ANCHORARRAY(Dados!$Q$5),0,1),INDEX(_xlfn.ANCHORARRAY(Dados!$Q$5),0,2),NA(),-1),NA()))</f>
        <v/>
      </c>
      <c r="I164" s="27" t="str" cm="1">
        <f t="array" ref="I164">IF($B164="","",IFERROR(_xlfn.XLOOKUP($B164,INDEX(_xlfn.ANCHORARRAY(Dados!$T$5),0,1),_xlfn.ANCHORARRAY(Dados!$V$5),NA(),-1),NA()))</f>
        <v/>
      </c>
    </row>
    <row r="165" spans="2:9" x14ac:dyDescent="0.25">
      <c r="B165" s="24"/>
      <c r="C165" s="26" t="str" cm="1">
        <f t="array" ref="C165">IF(OR($B165="",Premissas!$C$10=""),"",IFERROR(_xlfn.XLOOKUP($B165,INDEX(_xlfn.ANCHORARRAY(Dados!$B$5),0,1),INDEX(_xlfn.ANCHORARRAY(Dados!$B$5),0,2),NA(),-1),NA()))</f>
        <v/>
      </c>
      <c r="D165" s="26" t="str" cm="1">
        <f t="array" ref="D165">IF(OR($B165="",Premissas!$C$11=""),"",IFERROR(_xlfn.XLOOKUP($B165,INDEX(_xlfn.ANCHORARRAY(Dados!$E$5),0,1),INDEX(_xlfn.ANCHORARRAY(Dados!$E$5),0,2),NA(),-1),NA()))</f>
        <v/>
      </c>
      <c r="E165" s="26" t="str" cm="1">
        <f t="array" ref="E165">IF(OR($B165="",Premissas!$C$12=""),"",IFERROR(_xlfn.XLOOKUP($B165,INDEX(_xlfn.ANCHORARRAY(Dados!$H$5),0,1),INDEX(_xlfn.ANCHORARRAY(Dados!$H$5),0,2),NA(),-1),NA()))</f>
        <v/>
      </c>
      <c r="F165" s="26" t="str" cm="1">
        <f t="array" ref="F165">IF(OR($B165="",Premissas!$C$13=""),"",IFERROR(_xlfn.XLOOKUP($B165,INDEX(_xlfn.ANCHORARRAY(Dados!$K$5),0,1),INDEX(_xlfn.ANCHORARRAY(Dados!$K$5),0,2),NA(),-1),NA()))</f>
        <v/>
      </c>
      <c r="G165" s="26" t="str" cm="1">
        <f t="array" ref="G165">IF(OR($B165="",Premissas!$C$14=""),"",IFERROR(_xlfn.XLOOKUP($B165,INDEX(_xlfn.ANCHORARRAY(Dados!$N$5),0,1),INDEX(_xlfn.ANCHORARRAY(Dados!$N$5),0,2),NA(),-1),NA()))</f>
        <v/>
      </c>
      <c r="H165" s="26" t="str" cm="1">
        <f t="array" ref="H165">IF(OR($B165="",Premissas!$C$15=""),"",IFERROR(_xlfn.XLOOKUP($B165,INDEX(_xlfn.ANCHORARRAY(Dados!$Q$5),0,1),INDEX(_xlfn.ANCHORARRAY(Dados!$Q$5),0,2),NA(),-1),NA()))</f>
        <v/>
      </c>
      <c r="I165" s="27" t="str" cm="1">
        <f t="array" ref="I165">IF($B165="","",IFERROR(_xlfn.XLOOKUP($B165,INDEX(_xlfn.ANCHORARRAY(Dados!$T$5),0,1),_xlfn.ANCHORARRAY(Dados!$V$5),NA(),-1),NA()))</f>
        <v/>
      </c>
    </row>
    <row r="166" spans="2:9" x14ac:dyDescent="0.25">
      <c r="B166" s="24"/>
      <c r="C166" s="26" t="str" cm="1">
        <f t="array" ref="C166">IF(OR($B166="",Premissas!$C$10=""),"",IFERROR(_xlfn.XLOOKUP($B166,INDEX(_xlfn.ANCHORARRAY(Dados!$B$5),0,1),INDEX(_xlfn.ANCHORARRAY(Dados!$B$5),0,2),NA(),-1),NA()))</f>
        <v/>
      </c>
      <c r="D166" s="26" t="str" cm="1">
        <f t="array" ref="D166">IF(OR($B166="",Premissas!$C$11=""),"",IFERROR(_xlfn.XLOOKUP($B166,INDEX(_xlfn.ANCHORARRAY(Dados!$E$5),0,1),INDEX(_xlfn.ANCHORARRAY(Dados!$E$5),0,2),NA(),-1),NA()))</f>
        <v/>
      </c>
      <c r="E166" s="26" t="str" cm="1">
        <f t="array" ref="E166">IF(OR($B166="",Premissas!$C$12=""),"",IFERROR(_xlfn.XLOOKUP($B166,INDEX(_xlfn.ANCHORARRAY(Dados!$H$5),0,1),INDEX(_xlfn.ANCHORARRAY(Dados!$H$5),0,2),NA(),-1),NA()))</f>
        <v/>
      </c>
      <c r="F166" s="26" t="str" cm="1">
        <f t="array" ref="F166">IF(OR($B166="",Premissas!$C$13=""),"",IFERROR(_xlfn.XLOOKUP($B166,INDEX(_xlfn.ANCHORARRAY(Dados!$K$5),0,1),INDEX(_xlfn.ANCHORARRAY(Dados!$K$5),0,2),NA(),-1),NA()))</f>
        <v/>
      </c>
      <c r="G166" s="26" t="str" cm="1">
        <f t="array" ref="G166">IF(OR($B166="",Premissas!$C$14=""),"",IFERROR(_xlfn.XLOOKUP($B166,INDEX(_xlfn.ANCHORARRAY(Dados!$N$5),0,1),INDEX(_xlfn.ANCHORARRAY(Dados!$N$5),0,2),NA(),-1),NA()))</f>
        <v/>
      </c>
      <c r="H166" s="26" t="str" cm="1">
        <f t="array" ref="H166">IF(OR($B166="",Premissas!$C$15=""),"",IFERROR(_xlfn.XLOOKUP($B166,INDEX(_xlfn.ANCHORARRAY(Dados!$Q$5),0,1),INDEX(_xlfn.ANCHORARRAY(Dados!$Q$5),0,2),NA(),-1),NA()))</f>
        <v/>
      </c>
      <c r="I166" s="27" t="str" cm="1">
        <f t="array" ref="I166">IF($B166="","",IFERROR(_xlfn.XLOOKUP($B166,INDEX(_xlfn.ANCHORARRAY(Dados!$T$5),0,1),_xlfn.ANCHORARRAY(Dados!$V$5),NA(),-1),NA()))</f>
        <v/>
      </c>
    </row>
    <row r="167" spans="2:9" x14ac:dyDescent="0.25">
      <c r="B167" s="24"/>
      <c r="C167" s="26" t="str" cm="1">
        <f t="array" ref="C167">IF(OR($B167="",Premissas!$C$10=""),"",IFERROR(_xlfn.XLOOKUP($B167,INDEX(_xlfn.ANCHORARRAY(Dados!$B$5),0,1),INDEX(_xlfn.ANCHORARRAY(Dados!$B$5),0,2),NA(),-1),NA()))</f>
        <v/>
      </c>
      <c r="D167" s="26" t="str" cm="1">
        <f t="array" ref="D167">IF(OR($B167="",Premissas!$C$11=""),"",IFERROR(_xlfn.XLOOKUP($B167,INDEX(_xlfn.ANCHORARRAY(Dados!$E$5),0,1),INDEX(_xlfn.ANCHORARRAY(Dados!$E$5),0,2),NA(),-1),NA()))</f>
        <v/>
      </c>
      <c r="E167" s="26" t="str" cm="1">
        <f t="array" ref="E167">IF(OR($B167="",Premissas!$C$12=""),"",IFERROR(_xlfn.XLOOKUP($B167,INDEX(_xlfn.ANCHORARRAY(Dados!$H$5),0,1),INDEX(_xlfn.ANCHORARRAY(Dados!$H$5),0,2),NA(),-1),NA()))</f>
        <v/>
      </c>
      <c r="F167" s="26" t="str" cm="1">
        <f t="array" ref="F167">IF(OR($B167="",Premissas!$C$13=""),"",IFERROR(_xlfn.XLOOKUP($B167,INDEX(_xlfn.ANCHORARRAY(Dados!$K$5),0,1),INDEX(_xlfn.ANCHORARRAY(Dados!$K$5),0,2),NA(),-1),NA()))</f>
        <v/>
      </c>
      <c r="G167" s="26" t="str" cm="1">
        <f t="array" ref="G167">IF(OR($B167="",Premissas!$C$14=""),"",IFERROR(_xlfn.XLOOKUP($B167,INDEX(_xlfn.ANCHORARRAY(Dados!$N$5),0,1),INDEX(_xlfn.ANCHORARRAY(Dados!$N$5),0,2),NA(),-1),NA()))</f>
        <v/>
      </c>
      <c r="H167" s="26" t="str" cm="1">
        <f t="array" ref="H167">IF(OR($B167="",Premissas!$C$15=""),"",IFERROR(_xlfn.XLOOKUP($B167,INDEX(_xlfn.ANCHORARRAY(Dados!$Q$5),0,1),INDEX(_xlfn.ANCHORARRAY(Dados!$Q$5),0,2),NA(),-1),NA()))</f>
        <v/>
      </c>
      <c r="I167" s="27" t="str" cm="1">
        <f t="array" ref="I167">IF($B167="","",IFERROR(_xlfn.XLOOKUP($B167,INDEX(_xlfn.ANCHORARRAY(Dados!$T$5),0,1),_xlfn.ANCHORARRAY(Dados!$V$5),NA(),-1),NA()))</f>
        <v/>
      </c>
    </row>
    <row r="168" spans="2:9" x14ac:dyDescent="0.25">
      <c r="B168" s="24"/>
      <c r="C168" s="26" t="str" cm="1">
        <f t="array" ref="C168">IF(OR($B168="",Premissas!$C$10=""),"",IFERROR(_xlfn.XLOOKUP($B168,INDEX(_xlfn.ANCHORARRAY(Dados!$B$5),0,1),INDEX(_xlfn.ANCHORARRAY(Dados!$B$5),0,2),NA(),-1),NA()))</f>
        <v/>
      </c>
      <c r="D168" s="26" t="str" cm="1">
        <f t="array" ref="D168">IF(OR($B168="",Premissas!$C$11=""),"",IFERROR(_xlfn.XLOOKUP($B168,INDEX(_xlfn.ANCHORARRAY(Dados!$E$5),0,1),INDEX(_xlfn.ANCHORARRAY(Dados!$E$5),0,2),NA(),-1),NA()))</f>
        <v/>
      </c>
      <c r="E168" s="26" t="str" cm="1">
        <f t="array" ref="E168">IF(OR($B168="",Premissas!$C$12=""),"",IFERROR(_xlfn.XLOOKUP($B168,INDEX(_xlfn.ANCHORARRAY(Dados!$H$5),0,1),INDEX(_xlfn.ANCHORARRAY(Dados!$H$5),0,2),NA(),-1),NA()))</f>
        <v/>
      </c>
      <c r="F168" s="26" t="str" cm="1">
        <f t="array" ref="F168">IF(OR($B168="",Premissas!$C$13=""),"",IFERROR(_xlfn.XLOOKUP($B168,INDEX(_xlfn.ANCHORARRAY(Dados!$K$5),0,1),INDEX(_xlfn.ANCHORARRAY(Dados!$K$5),0,2),NA(),-1),NA()))</f>
        <v/>
      </c>
      <c r="G168" s="26" t="str" cm="1">
        <f t="array" ref="G168">IF(OR($B168="",Premissas!$C$14=""),"",IFERROR(_xlfn.XLOOKUP($B168,INDEX(_xlfn.ANCHORARRAY(Dados!$N$5),0,1),INDEX(_xlfn.ANCHORARRAY(Dados!$N$5),0,2),NA(),-1),NA()))</f>
        <v/>
      </c>
      <c r="H168" s="26" t="str" cm="1">
        <f t="array" ref="H168">IF(OR($B168="",Premissas!$C$15=""),"",IFERROR(_xlfn.XLOOKUP($B168,INDEX(_xlfn.ANCHORARRAY(Dados!$Q$5),0,1),INDEX(_xlfn.ANCHORARRAY(Dados!$Q$5),0,2),NA(),-1),NA()))</f>
        <v/>
      </c>
      <c r="I168" s="27" t="str" cm="1">
        <f t="array" ref="I168">IF($B168="","",IFERROR(_xlfn.XLOOKUP($B168,INDEX(_xlfn.ANCHORARRAY(Dados!$T$5),0,1),_xlfn.ANCHORARRAY(Dados!$V$5),NA(),-1),NA()))</f>
        <v/>
      </c>
    </row>
    <row r="169" spans="2:9" x14ac:dyDescent="0.25">
      <c r="B169" s="24"/>
      <c r="C169" s="26" t="str" cm="1">
        <f t="array" ref="C169">IF(OR($B169="",Premissas!$C$10=""),"",IFERROR(_xlfn.XLOOKUP($B169,INDEX(_xlfn.ANCHORARRAY(Dados!$B$5),0,1),INDEX(_xlfn.ANCHORARRAY(Dados!$B$5),0,2),NA(),-1),NA()))</f>
        <v/>
      </c>
      <c r="D169" s="26" t="str" cm="1">
        <f t="array" ref="D169">IF(OR($B169="",Premissas!$C$11=""),"",IFERROR(_xlfn.XLOOKUP($B169,INDEX(_xlfn.ANCHORARRAY(Dados!$E$5),0,1),INDEX(_xlfn.ANCHORARRAY(Dados!$E$5),0,2),NA(),-1),NA()))</f>
        <v/>
      </c>
      <c r="E169" s="26" t="str" cm="1">
        <f t="array" ref="E169">IF(OR($B169="",Premissas!$C$12=""),"",IFERROR(_xlfn.XLOOKUP($B169,INDEX(_xlfn.ANCHORARRAY(Dados!$H$5),0,1),INDEX(_xlfn.ANCHORARRAY(Dados!$H$5),0,2),NA(),-1),NA()))</f>
        <v/>
      </c>
      <c r="F169" s="26" t="str" cm="1">
        <f t="array" ref="F169">IF(OR($B169="",Premissas!$C$13=""),"",IFERROR(_xlfn.XLOOKUP($B169,INDEX(_xlfn.ANCHORARRAY(Dados!$K$5),0,1),INDEX(_xlfn.ANCHORARRAY(Dados!$K$5),0,2),NA(),-1),NA()))</f>
        <v/>
      </c>
      <c r="G169" s="26" t="str" cm="1">
        <f t="array" ref="G169">IF(OR($B169="",Premissas!$C$14=""),"",IFERROR(_xlfn.XLOOKUP($B169,INDEX(_xlfn.ANCHORARRAY(Dados!$N$5),0,1),INDEX(_xlfn.ANCHORARRAY(Dados!$N$5),0,2),NA(),-1),NA()))</f>
        <v/>
      </c>
      <c r="H169" s="26" t="str" cm="1">
        <f t="array" ref="H169">IF(OR($B169="",Premissas!$C$15=""),"",IFERROR(_xlfn.XLOOKUP($B169,INDEX(_xlfn.ANCHORARRAY(Dados!$Q$5),0,1),INDEX(_xlfn.ANCHORARRAY(Dados!$Q$5),0,2),NA(),-1),NA()))</f>
        <v/>
      </c>
      <c r="I169" s="27" t="str" cm="1">
        <f t="array" ref="I169">IF($B169="","",IFERROR(_xlfn.XLOOKUP($B169,INDEX(_xlfn.ANCHORARRAY(Dados!$T$5),0,1),_xlfn.ANCHORARRAY(Dados!$V$5),NA(),-1),NA()))</f>
        <v/>
      </c>
    </row>
    <row r="170" spans="2:9" x14ac:dyDescent="0.25">
      <c r="B170" s="24"/>
      <c r="C170" s="26" t="str" cm="1">
        <f t="array" ref="C170">IF(OR($B170="",Premissas!$C$10=""),"",IFERROR(_xlfn.XLOOKUP($B170,INDEX(_xlfn.ANCHORARRAY(Dados!$B$5),0,1),INDEX(_xlfn.ANCHORARRAY(Dados!$B$5),0,2),NA(),-1),NA()))</f>
        <v/>
      </c>
      <c r="D170" s="26" t="str" cm="1">
        <f t="array" ref="D170">IF(OR($B170="",Premissas!$C$11=""),"",IFERROR(_xlfn.XLOOKUP($B170,INDEX(_xlfn.ANCHORARRAY(Dados!$E$5),0,1),INDEX(_xlfn.ANCHORARRAY(Dados!$E$5),0,2),NA(),-1),NA()))</f>
        <v/>
      </c>
      <c r="E170" s="26" t="str" cm="1">
        <f t="array" ref="E170">IF(OR($B170="",Premissas!$C$12=""),"",IFERROR(_xlfn.XLOOKUP($B170,INDEX(_xlfn.ANCHORARRAY(Dados!$H$5),0,1),INDEX(_xlfn.ANCHORARRAY(Dados!$H$5),0,2),NA(),-1),NA()))</f>
        <v/>
      </c>
      <c r="F170" s="26" t="str" cm="1">
        <f t="array" ref="F170">IF(OR($B170="",Premissas!$C$13=""),"",IFERROR(_xlfn.XLOOKUP($B170,INDEX(_xlfn.ANCHORARRAY(Dados!$K$5),0,1),INDEX(_xlfn.ANCHORARRAY(Dados!$K$5),0,2),NA(),-1),NA()))</f>
        <v/>
      </c>
      <c r="G170" s="26" t="str" cm="1">
        <f t="array" ref="G170">IF(OR($B170="",Premissas!$C$14=""),"",IFERROR(_xlfn.XLOOKUP($B170,INDEX(_xlfn.ANCHORARRAY(Dados!$N$5),0,1),INDEX(_xlfn.ANCHORARRAY(Dados!$N$5),0,2),NA(),-1),NA()))</f>
        <v/>
      </c>
      <c r="H170" s="26" t="str" cm="1">
        <f t="array" ref="H170">IF(OR($B170="",Premissas!$C$15=""),"",IFERROR(_xlfn.XLOOKUP($B170,INDEX(_xlfn.ANCHORARRAY(Dados!$Q$5),0,1),INDEX(_xlfn.ANCHORARRAY(Dados!$Q$5),0,2),NA(),-1),NA()))</f>
        <v/>
      </c>
      <c r="I170" s="27" t="str" cm="1">
        <f t="array" ref="I170">IF($B170="","",IFERROR(_xlfn.XLOOKUP($B170,INDEX(_xlfn.ANCHORARRAY(Dados!$T$5),0,1),_xlfn.ANCHORARRAY(Dados!$V$5),NA(),-1),NA()))</f>
        <v/>
      </c>
    </row>
    <row r="171" spans="2:9" x14ac:dyDescent="0.25">
      <c r="B171" s="24"/>
      <c r="C171" s="26" t="str" cm="1">
        <f t="array" ref="C171">IF(OR($B171="",Premissas!$C$10=""),"",IFERROR(_xlfn.XLOOKUP($B171,INDEX(_xlfn.ANCHORARRAY(Dados!$B$5),0,1),INDEX(_xlfn.ANCHORARRAY(Dados!$B$5),0,2),NA(),-1),NA()))</f>
        <v/>
      </c>
      <c r="D171" s="26" t="str" cm="1">
        <f t="array" ref="D171">IF(OR($B171="",Premissas!$C$11=""),"",IFERROR(_xlfn.XLOOKUP($B171,INDEX(_xlfn.ANCHORARRAY(Dados!$E$5),0,1),INDEX(_xlfn.ANCHORARRAY(Dados!$E$5),0,2),NA(),-1),NA()))</f>
        <v/>
      </c>
      <c r="E171" s="26" t="str" cm="1">
        <f t="array" ref="E171">IF(OR($B171="",Premissas!$C$12=""),"",IFERROR(_xlfn.XLOOKUP($B171,INDEX(_xlfn.ANCHORARRAY(Dados!$H$5),0,1),INDEX(_xlfn.ANCHORARRAY(Dados!$H$5),0,2),NA(),-1),NA()))</f>
        <v/>
      </c>
      <c r="F171" s="26" t="str" cm="1">
        <f t="array" ref="F171">IF(OR($B171="",Premissas!$C$13=""),"",IFERROR(_xlfn.XLOOKUP($B171,INDEX(_xlfn.ANCHORARRAY(Dados!$K$5),0,1),INDEX(_xlfn.ANCHORARRAY(Dados!$K$5),0,2),NA(),-1),NA()))</f>
        <v/>
      </c>
      <c r="G171" s="26" t="str" cm="1">
        <f t="array" ref="G171">IF(OR($B171="",Premissas!$C$14=""),"",IFERROR(_xlfn.XLOOKUP($B171,INDEX(_xlfn.ANCHORARRAY(Dados!$N$5),0,1),INDEX(_xlfn.ANCHORARRAY(Dados!$N$5),0,2),NA(),-1),NA()))</f>
        <v/>
      </c>
      <c r="H171" s="26" t="str" cm="1">
        <f t="array" ref="H171">IF(OR($B171="",Premissas!$C$15=""),"",IFERROR(_xlfn.XLOOKUP($B171,INDEX(_xlfn.ANCHORARRAY(Dados!$Q$5),0,1),INDEX(_xlfn.ANCHORARRAY(Dados!$Q$5),0,2),NA(),-1),NA()))</f>
        <v/>
      </c>
      <c r="I171" s="27" t="str" cm="1">
        <f t="array" ref="I171">IF($B171="","",IFERROR(_xlfn.XLOOKUP($B171,INDEX(_xlfn.ANCHORARRAY(Dados!$T$5),0,1),_xlfn.ANCHORARRAY(Dados!$V$5),NA(),-1),NA()))</f>
        <v/>
      </c>
    </row>
    <row r="172" spans="2:9" x14ac:dyDescent="0.25">
      <c r="B172" s="24"/>
      <c r="C172" s="26" t="str" cm="1">
        <f t="array" ref="C172">IF(OR($B172="",Premissas!$C$10=""),"",IFERROR(_xlfn.XLOOKUP($B172,INDEX(_xlfn.ANCHORARRAY(Dados!$B$5),0,1),INDEX(_xlfn.ANCHORARRAY(Dados!$B$5),0,2),NA(),-1),NA()))</f>
        <v/>
      </c>
      <c r="D172" s="26" t="str" cm="1">
        <f t="array" ref="D172">IF(OR($B172="",Premissas!$C$11=""),"",IFERROR(_xlfn.XLOOKUP($B172,INDEX(_xlfn.ANCHORARRAY(Dados!$E$5),0,1),INDEX(_xlfn.ANCHORARRAY(Dados!$E$5),0,2),NA(),-1),NA()))</f>
        <v/>
      </c>
      <c r="E172" s="26" t="str" cm="1">
        <f t="array" ref="E172">IF(OR($B172="",Premissas!$C$12=""),"",IFERROR(_xlfn.XLOOKUP($B172,INDEX(_xlfn.ANCHORARRAY(Dados!$H$5),0,1),INDEX(_xlfn.ANCHORARRAY(Dados!$H$5),0,2),NA(),-1),NA()))</f>
        <v/>
      </c>
      <c r="F172" s="26" t="str" cm="1">
        <f t="array" ref="F172">IF(OR($B172="",Premissas!$C$13=""),"",IFERROR(_xlfn.XLOOKUP($B172,INDEX(_xlfn.ANCHORARRAY(Dados!$K$5),0,1),INDEX(_xlfn.ANCHORARRAY(Dados!$K$5),0,2),NA(),-1),NA()))</f>
        <v/>
      </c>
      <c r="G172" s="26" t="str" cm="1">
        <f t="array" ref="G172">IF(OR($B172="",Premissas!$C$14=""),"",IFERROR(_xlfn.XLOOKUP($B172,INDEX(_xlfn.ANCHORARRAY(Dados!$N$5),0,1),INDEX(_xlfn.ANCHORARRAY(Dados!$N$5),0,2),NA(),-1),NA()))</f>
        <v/>
      </c>
      <c r="H172" s="26" t="str" cm="1">
        <f t="array" ref="H172">IF(OR($B172="",Premissas!$C$15=""),"",IFERROR(_xlfn.XLOOKUP($B172,INDEX(_xlfn.ANCHORARRAY(Dados!$Q$5),0,1),INDEX(_xlfn.ANCHORARRAY(Dados!$Q$5),0,2),NA(),-1),NA()))</f>
        <v/>
      </c>
      <c r="I172" s="27" t="str" cm="1">
        <f t="array" ref="I172">IF($B172="","",IFERROR(_xlfn.XLOOKUP($B172,INDEX(_xlfn.ANCHORARRAY(Dados!$T$5),0,1),_xlfn.ANCHORARRAY(Dados!$V$5),NA(),-1),NA()))</f>
        <v/>
      </c>
    </row>
    <row r="173" spans="2:9" x14ac:dyDescent="0.25">
      <c r="B173" s="24"/>
      <c r="C173" s="26" t="str" cm="1">
        <f t="array" ref="C173">IF(OR($B173="",Premissas!$C$10=""),"",IFERROR(_xlfn.XLOOKUP($B173,INDEX(_xlfn.ANCHORARRAY(Dados!$B$5),0,1),INDEX(_xlfn.ANCHORARRAY(Dados!$B$5),0,2),NA(),-1),NA()))</f>
        <v/>
      </c>
      <c r="D173" s="26" t="str" cm="1">
        <f t="array" ref="D173">IF(OR($B173="",Premissas!$C$11=""),"",IFERROR(_xlfn.XLOOKUP($B173,INDEX(_xlfn.ANCHORARRAY(Dados!$E$5),0,1),INDEX(_xlfn.ANCHORARRAY(Dados!$E$5),0,2),NA(),-1),NA()))</f>
        <v/>
      </c>
      <c r="E173" s="26" t="str" cm="1">
        <f t="array" ref="E173">IF(OR($B173="",Premissas!$C$12=""),"",IFERROR(_xlfn.XLOOKUP($B173,INDEX(_xlfn.ANCHORARRAY(Dados!$H$5),0,1),INDEX(_xlfn.ANCHORARRAY(Dados!$H$5),0,2),NA(),-1),NA()))</f>
        <v/>
      </c>
      <c r="F173" s="26" t="str" cm="1">
        <f t="array" ref="F173">IF(OR($B173="",Premissas!$C$13=""),"",IFERROR(_xlfn.XLOOKUP($B173,INDEX(_xlfn.ANCHORARRAY(Dados!$K$5),0,1),INDEX(_xlfn.ANCHORARRAY(Dados!$K$5),0,2),NA(),-1),NA()))</f>
        <v/>
      </c>
      <c r="G173" s="26" t="str" cm="1">
        <f t="array" ref="G173">IF(OR($B173="",Premissas!$C$14=""),"",IFERROR(_xlfn.XLOOKUP($B173,INDEX(_xlfn.ANCHORARRAY(Dados!$N$5),0,1),INDEX(_xlfn.ANCHORARRAY(Dados!$N$5),0,2),NA(),-1),NA()))</f>
        <v/>
      </c>
      <c r="H173" s="26" t="str" cm="1">
        <f t="array" ref="H173">IF(OR($B173="",Premissas!$C$15=""),"",IFERROR(_xlfn.XLOOKUP($B173,INDEX(_xlfn.ANCHORARRAY(Dados!$Q$5),0,1),INDEX(_xlfn.ANCHORARRAY(Dados!$Q$5),0,2),NA(),-1),NA()))</f>
        <v/>
      </c>
      <c r="I173" s="27" t="str" cm="1">
        <f t="array" ref="I173">IF($B173="","",IFERROR(_xlfn.XLOOKUP($B173,INDEX(_xlfn.ANCHORARRAY(Dados!$T$5),0,1),_xlfn.ANCHORARRAY(Dados!$V$5),NA(),-1),NA()))</f>
        <v/>
      </c>
    </row>
    <row r="174" spans="2:9" x14ac:dyDescent="0.25">
      <c r="B174" s="24"/>
      <c r="C174" s="26" t="str" cm="1">
        <f t="array" ref="C174">IF(OR($B174="",Premissas!$C$10=""),"",IFERROR(_xlfn.XLOOKUP($B174,INDEX(_xlfn.ANCHORARRAY(Dados!$B$5),0,1),INDEX(_xlfn.ANCHORARRAY(Dados!$B$5),0,2),NA(),-1),NA()))</f>
        <v/>
      </c>
      <c r="D174" s="26" t="str" cm="1">
        <f t="array" ref="D174">IF(OR($B174="",Premissas!$C$11=""),"",IFERROR(_xlfn.XLOOKUP($B174,INDEX(_xlfn.ANCHORARRAY(Dados!$E$5),0,1),INDEX(_xlfn.ANCHORARRAY(Dados!$E$5),0,2),NA(),-1),NA()))</f>
        <v/>
      </c>
      <c r="E174" s="26" t="str" cm="1">
        <f t="array" ref="E174">IF(OR($B174="",Premissas!$C$12=""),"",IFERROR(_xlfn.XLOOKUP($B174,INDEX(_xlfn.ANCHORARRAY(Dados!$H$5),0,1),INDEX(_xlfn.ANCHORARRAY(Dados!$H$5),0,2),NA(),-1),NA()))</f>
        <v/>
      </c>
      <c r="F174" s="26" t="str" cm="1">
        <f t="array" ref="F174">IF(OR($B174="",Premissas!$C$13=""),"",IFERROR(_xlfn.XLOOKUP($B174,INDEX(_xlfn.ANCHORARRAY(Dados!$K$5),0,1),INDEX(_xlfn.ANCHORARRAY(Dados!$K$5),0,2),NA(),-1),NA()))</f>
        <v/>
      </c>
      <c r="G174" s="26" t="str" cm="1">
        <f t="array" ref="G174">IF(OR($B174="",Premissas!$C$14=""),"",IFERROR(_xlfn.XLOOKUP($B174,INDEX(_xlfn.ANCHORARRAY(Dados!$N$5),0,1),INDEX(_xlfn.ANCHORARRAY(Dados!$N$5),0,2),NA(),-1),NA()))</f>
        <v/>
      </c>
      <c r="H174" s="26" t="str" cm="1">
        <f t="array" ref="H174">IF(OR($B174="",Premissas!$C$15=""),"",IFERROR(_xlfn.XLOOKUP($B174,INDEX(_xlfn.ANCHORARRAY(Dados!$Q$5),0,1),INDEX(_xlfn.ANCHORARRAY(Dados!$Q$5),0,2),NA(),-1),NA()))</f>
        <v/>
      </c>
      <c r="I174" s="27" t="str" cm="1">
        <f t="array" ref="I174">IF($B174="","",IFERROR(_xlfn.XLOOKUP($B174,INDEX(_xlfn.ANCHORARRAY(Dados!$T$5),0,1),_xlfn.ANCHORARRAY(Dados!$V$5),NA(),-1),NA()))</f>
        <v/>
      </c>
    </row>
    <row r="175" spans="2:9" x14ac:dyDescent="0.25">
      <c r="B175" s="24"/>
      <c r="C175" s="26" t="str" cm="1">
        <f t="array" ref="C175">IF(OR($B175="",Premissas!$C$10=""),"",IFERROR(_xlfn.XLOOKUP($B175,INDEX(_xlfn.ANCHORARRAY(Dados!$B$5),0,1),INDEX(_xlfn.ANCHORARRAY(Dados!$B$5),0,2),NA(),-1),NA()))</f>
        <v/>
      </c>
      <c r="D175" s="26" t="str" cm="1">
        <f t="array" ref="D175">IF(OR($B175="",Premissas!$C$11=""),"",IFERROR(_xlfn.XLOOKUP($B175,INDEX(_xlfn.ANCHORARRAY(Dados!$E$5),0,1),INDEX(_xlfn.ANCHORARRAY(Dados!$E$5),0,2),NA(),-1),NA()))</f>
        <v/>
      </c>
      <c r="E175" s="26" t="str" cm="1">
        <f t="array" ref="E175">IF(OR($B175="",Premissas!$C$12=""),"",IFERROR(_xlfn.XLOOKUP($B175,INDEX(_xlfn.ANCHORARRAY(Dados!$H$5),0,1),INDEX(_xlfn.ANCHORARRAY(Dados!$H$5),0,2),NA(),-1),NA()))</f>
        <v/>
      </c>
      <c r="F175" s="26" t="str" cm="1">
        <f t="array" ref="F175">IF(OR($B175="",Premissas!$C$13=""),"",IFERROR(_xlfn.XLOOKUP($B175,INDEX(_xlfn.ANCHORARRAY(Dados!$K$5),0,1),INDEX(_xlfn.ANCHORARRAY(Dados!$K$5),0,2),NA(),-1),NA()))</f>
        <v/>
      </c>
      <c r="G175" s="26" t="str" cm="1">
        <f t="array" ref="G175">IF(OR($B175="",Premissas!$C$14=""),"",IFERROR(_xlfn.XLOOKUP($B175,INDEX(_xlfn.ANCHORARRAY(Dados!$N$5),0,1),INDEX(_xlfn.ANCHORARRAY(Dados!$N$5),0,2),NA(),-1),NA()))</f>
        <v/>
      </c>
      <c r="H175" s="26" t="str" cm="1">
        <f t="array" ref="H175">IF(OR($B175="",Premissas!$C$15=""),"",IFERROR(_xlfn.XLOOKUP($B175,INDEX(_xlfn.ANCHORARRAY(Dados!$Q$5),0,1),INDEX(_xlfn.ANCHORARRAY(Dados!$Q$5),0,2),NA(),-1),NA()))</f>
        <v/>
      </c>
      <c r="I175" s="27" t="str" cm="1">
        <f t="array" ref="I175">IF($B175="","",IFERROR(_xlfn.XLOOKUP($B175,INDEX(_xlfn.ANCHORARRAY(Dados!$T$5),0,1),_xlfn.ANCHORARRAY(Dados!$V$5),NA(),-1),NA()))</f>
        <v/>
      </c>
    </row>
    <row r="176" spans="2:9" x14ac:dyDescent="0.25">
      <c r="B176" s="24"/>
      <c r="C176" s="26" t="str" cm="1">
        <f t="array" ref="C176">IF(OR($B176="",Premissas!$C$10=""),"",IFERROR(_xlfn.XLOOKUP($B176,INDEX(_xlfn.ANCHORARRAY(Dados!$B$5),0,1),INDEX(_xlfn.ANCHORARRAY(Dados!$B$5),0,2),NA(),-1),NA()))</f>
        <v/>
      </c>
      <c r="D176" s="26" t="str" cm="1">
        <f t="array" ref="D176">IF(OR($B176="",Premissas!$C$11=""),"",IFERROR(_xlfn.XLOOKUP($B176,INDEX(_xlfn.ANCHORARRAY(Dados!$E$5),0,1),INDEX(_xlfn.ANCHORARRAY(Dados!$E$5),0,2),NA(),-1),NA()))</f>
        <v/>
      </c>
      <c r="E176" s="26" t="str" cm="1">
        <f t="array" ref="E176">IF(OR($B176="",Premissas!$C$12=""),"",IFERROR(_xlfn.XLOOKUP($B176,INDEX(_xlfn.ANCHORARRAY(Dados!$H$5),0,1),INDEX(_xlfn.ANCHORARRAY(Dados!$H$5),0,2),NA(),-1),NA()))</f>
        <v/>
      </c>
      <c r="F176" s="26" t="str" cm="1">
        <f t="array" ref="F176">IF(OR($B176="",Premissas!$C$13=""),"",IFERROR(_xlfn.XLOOKUP($B176,INDEX(_xlfn.ANCHORARRAY(Dados!$K$5),0,1),INDEX(_xlfn.ANCHORARRAY(Dados!$K$5),0,2),NA(),-1),NA()))</f>
        <v/>
      </c>
      <c r="G176" s="26" t="str" cm="1">
        <f t="array" ref="G176">IF(OR($B176="",Premissas!$C$14=""),"",IFERROR(_xlfn.XLOOKUP($B176,INDEX(_xlfn.ANCHORARRAY(Dados!$N$5),0,1),INDEX(_xlfn.ANCHORARRAY(Dados!$N$5),0,2),NA(),-1),NA()))</f>
        <v/>
      </c>
      <c r="H176" s="26" t="str" cm="1">
        <f t="array" ref="H176">IF(OR($B176="",Premissas!$C$15=""),"",IFERROR(_xlfn.XLOOKUP($B176,INDEX(_xlfn.ANCHORARRAY(Dados!$Q$5),0,1),INDEX(_xlfn.ANCHORARRAY(Dados!$Q$5),0,2),NA(),-1),NA()))</f>
        <v/>
      </c>
      <c r="I176" s="27" t="str" cm="1">
        <f t="array" ref="I176">IF($B176="","",IFERROR(_xlfn.XLOOKUP($B176,INDEX(_xlfn.ANCHORARRAY(Dados!$T$5),0,1),_xlfn.ANCHORARRAY(Dados!$V$5),NA(),-1),NA()))</f>
        <v/>
      </c>
    </row>
    <row r="177" spans="2:9" x14ac:dyDescent="0.25">
      <c r="B177" s="24"/>
      <c r="C177" s="26" t="str" cm="1">
        <f t="array" ref="C177">IF(OR($B177="",Premissas!$C$10=""),"",IFERROR(_xlfn.XLOOKUP($B177,INDEX(_xlfn.ANCHORARRAY(Dados!$B$5),0,1),INDEX(_xlfn.ANCHORARRAY(Dados!$B$5),0,2),NA(),-1),NA()))</f>
        <v/>
      </c>
      <c r="D177" s="26" t="str" cm="1">
        <f t="array" ref="D177">IF(OR($B177="",Premissas!$C$11=""),"",IFERROR(_xlfn.XLOOKUP($B177,INDEX(_xlfn.ANCHORARRAY(Dados!$E$5),0,1),INDEX(_xlfn.ANCHORARRAY(Dados!$E$5),0,2),NA(),-1),NA()))</f>
        <v/>
      </c>
      <c r="E177" s="26" t="str" cm="1">
        <f t="array" ref="E177">IF(OR($B177="",Premissas!$C$12=""),"",IFERROR(_xlfn.XLOOKUP($B177,INDEX(_xlfn.ANCHORARRAY(Dados!$H$5),0,1),INDEX(_xlfn.ANCHORARRAY(Dados!$H$5),0,2),NA(),-1),NA()))</f>
        <v/>
      </c>
      <c r="F177" s="26" t="str" cm="1">
        <f t="array" ref="F177">IF(OR($B177="",Premissas!$C$13=""),"",IFERROR(_xlfn.XLOOKUP($B177,INDEX(_xlfn.ANCHORARRAY(Dados!$K$5),0,1),INDEX(_xlfn.ANCHORARRAY(Dados!$K$5),0,2),NA(),-1),NA()))</f>
        <v/>
      </c>
      <c r="G177" s="26" t="str" cm="1">
        <f t="array" ref="G177">IF(OR($B177="",Premissas!$C$14=""),"",IFERROR(_xlfn.XLOOKUP($B177,INDEX(_xlfn.ANCHORARRAY(Dados!$N$5),0,1),INDEX(_xlfn.ANCHORARRAY(Dados!$N$5),0,2),NA(),-1),NA()))</f>
        <v/>
      </c>
      <c r="H177" s="26" t="str" cm="1">
        <f t="array" ref="H177">IF(OR($B177="",Premissas!$C$15=""),"",IFERROR(_xlfn.XLOOKUP($B177,INDEX(_xlfn.ANCHORARRAY(Dados!$Q$5),0,1),INDEX(_xlfn.ANCHORARRAY(Dados!$Q$5),0,2),NA(),-1),NA()))</f>
        <v/>
      </c>
      <c r="I177" s="27" t="str" cm="1">
        <f t="array" ref="I177">IF($B177="","",IFERROR(_xlfn.XLOOKUP($B177,INDEX(_xlfn.ANCHORARRAY(Dados!$T$5),0,1),_xlfn.ANCHORARRAY(Dados!$V$5),NA(),-1),NA()))</f>
        <v/>
      </c>
    </row>
    <row r="178" spans="2:9" x14ac:dyDescent="0.25">
      <c r="B178" s="24"/>
      <c r="C178" s="26" t="str" cm="1">
        <f t="array" ref="C178">IF(OR($B178="",Premissas!$C$10=""),"",IFERROR(_xlfn.XLOOKUP($B178,INDEX(_xlfn.ANCHORARRAY(Dados!$B$5),0,1),INDEX(_xlfn.ANCHORARRAY(Dados!$B$5),0,2),NA(),-1),NA()))</f>
        <v/>
      </c>
      <c r="D178" s="26" t="str" cm="1">
        <f t="array" ref="D178">IF(OR($B178="",Premissas!$C$11=""),"",IFERROR(_xlfn.XLOOKUP($B178,INDEX(_xlfn.ANCHORARRAY(Dados!$E$5),0,1),INDEX(_xlfn.ANCHORARRAY(Dados!$E$5),0,2),NA(),-1),NA()))</f>
        <v/>
      </c>
      <c r="E178" s="26" t="str" cm="1">
        <f t="array" ref="E178">IF(OR($B178="",Premissas!$C$12=""),"",IFERROR(_xlfn.XLOOKUP($B178,INDEX(_xlfn.ANCHORARRAY(Dados!$H$5),0,1),INDEX(_xlfn.ANCHORARRAY(Dados!$H$5),0,2),NA(),-1),NA()))</f>
        <v/>
      </c>
      <c r="F178" s="26" t="str" cm="1">
        <f t="array" ref="F178">IF(OR($B178="",Premissas!$C$13=""),"",IFERROR(_xlfn.XLOOKUP($B178,INDEX(_xlfn.ANCHORARRAY(Dados!$K$5),0,1),INDEX(_xlfn.ANCHORARRAY(Dados!$K$5),0,2),NA(),-1),NA()))</f>
        <v/>
      </c>
      <c r="G178" s="26" t="str" cm="1">
        <f t="array" ref="G178">IF(OR($B178="",Premissas!$C$14=""),"",IFERROR(_xlfn.XLOOKUP($B178,INDEX(_xlfn.ANCHORARRAY(Dados!$N$5),0,1),INDEX(_xlfn.ANCHORARRAY(Dados!$N$5),0,2),NA(),-1),NA()))</f>
        <v/>
      </c>
      <c r="H178" s="26" t="str" cm="1">
        <f t="array" ref="H178">IF(OR($B178="",Premissas!$C$15=""),"",IFERROR(_xlfn.XLOOKUP($B178,INDEX(_xlfn.ANCHORARRAY(Dados!$Q$5),0,1),INDEX(_xlfn.ANCHORARRAY(Dados!$Q$5),0,2),NA(),-1),NA()))</f>
        <v/>
      </c>
      <c r="I178" s="27" t="str" cm="1">
        <f t="array" ref="I178">IF($B178="","",IFERROR(_xlfn.XLOOKUP($B178,INDEX(_xlfn.ANCHORARRAY(Dados!$T$5),0,1),_xlfn.ANCHORARRAY(Dados!$V$5),NA(),-1),NA()))</f>
        <v/>
      </c>
    </row>
    <row r="179" spans="2:9" x14ac:dyDescent="0.25">
      <c r="B179" s="24"/>
      <c r="C179" s="26" t="str" cm="1">
        <f t="array" ref="C179">IF(OR($B179="",Premissas!$C$10=""),"",IFERROR(_xlfn.XLOOKUP($B179,INDEX(_xlfn.ANCHORARRAY(Dados!$B$5),0,1),INDEX(_xlfn.ANCHORARRAY(Dados!$B$5),0,2),NA(),-1),NA()))</f>
        <v/>
      </c>
      <c r="D179" s="26" t="str" cm="1">
        <f t="array" ref="D179">IF(OR($B179="",Premissas!$C$11=""),"",IFERROR(_xlfn.XLOOKUP($B179,INDEX(_xlfn.ANCHORARRAY(Dados!$E$5),0,1),INDEX(_xlfn.ANCHORARRAY(Dados!$E$5),0,2),NA(),-1),NA()))</f>
        <v/>
      </c>
      <c r="E179" s="26" t="str" cm="1">
        <f t="array" ref="E179">IF(OR($B179="",Premissas!$C$12=""),"",IFERROR(_xlfn.XLOOKUP($B179,INDEX(_xlfn.ANCHORARRAY(Dados!$H$5),0,1),INDEX(_xlfn.ANCHORARRAY(Dados!$H$5),0,2),NA(),-1),NA()))</f>
        <v/>
      </c>
      <c r="F179" s="26" t="str" cm="1">
        <f t="array" ref="F179">IF(OR($B179="",Premissas!$C$13=""),"",IFERROR(_xlfn.XLOOKUP($B179,INDEX(_xlfn.ANCHORARRAY(Dados!$K$5),0,1),INDEX(_xlfn.ANCHORARRAY(Dados!$K$5),0,2),NA(),-1),NA()))</f>
        <v/>
      </c>
      <c r="G179" s="26" t="str" cm="1">
        <f t="array" ref="G179">IF(OR($B179="",Premissas!$C$14=""),"",IFERROR(_xlfn.XLOOKUP($B179,INDEX(_xlfn.ANCHORARRAY(Dados!$N$5),0,1),INDEX(_xlfn.ANCHORARRAY(Dados!$N$5),0,2),NA(),-1),NA()))</f>
        <v/>
      </c>
      <c r="H179" s="26" t="str" cm="1">
        <f t="array" ref="H179">IF(OR($B179="",Premissas!$C$15=""),"",IFERROR(_xlfn.XLOOKUP($B179,INDEX(_xlfn.ANCHORARRAY(Dados!$Q$5),0,1),INDEX(_xlfn.ANCHORARRAY(Dados!$Q$5),0,2),NA(),-1),NA()))</f>
        <v/>
      </c>
      <c r="I179" s="27" t="str" cm="1">
        <f t="array" ref="I179">IF($B179="","",IFERROR(_xlfn.XLOOKUP($B179,INDEX(_xlfn.ANCHORARRAY(Dados!$T$5),0,1),_xlfn.ANCHORARRAY(Dados!$V$5),NA(),-1),NA()))</f>
        <v/>
      </c>
    </row>
    <row r="180" spans="2:9" x14ac:dyDescent="0.25">
      <c r="B180" s="24"/>
      <c r="C180" s="26" t="str" cm="1">
        <f t="array" ref="C180">IF(OR($B180="",Premissas!$C$10=""),"",IFERROR(_xlfn.XLOOKUP($B180,INDEX(_xlfn.ANCHORARRAY(Dados!$B$5),0,1),INDEX(_xlfn.ANCHORARRAY(Dados!$B$5),0,2),NA(),-1),NA()))</f>
        <v/>
      </c>
      <c r="D180" s="26" t="str" cm="1">
        <f t="array" ref="D180">IF(OR($B180="",Premissas!$C$11=""),"",IFERROR(_xlfn.XLOOKUP($B180,INDEX(_xlfn.ANCHORARRAY(Dados!$E$5),0,1),INDEX(_xlfn.ANCHORARRAY(Dados!$E$5),0,2),NA(),-1),NA()))</f>
        <v/>
      </c>
      <c r="E180" s="26" t="str" cm="1">
        <f t="array" ref="E180">IF(OR($B180="",Premissas!$C$12=""),"",IFERROR(_xlfn.XLOOKUP($B180,INDEX(_xlfn.ANCHORARRAY(Dados!$H$5),0,1),INDEX(_xlfn.ANCHORARRAY(Dados!$H$5),0,2),NA(),-1),NA()))</f>
        <v/>
      </c>
      <c r="F180" s="26" t="str" cm="1">
        <f t="array" ref="F180">IF(OR($B180="",Premissas!$C$13=""),"",IFERROR(_xlfn.XLOOKUP($B180,INDEX(_xlfn.ANCHORARRAY(Dados!$K$5),0,1),INDEX(_xlfn.ANCHORARRAY(Dados!$K$5),0,2),NA(),-1),NA()))</f>
        <v/>
      </c>
      <c r="G180" s="26" t="str" cm="1">
        <f t="array" ref="G180">IF(OR($B180="",Premissas!$C$14=""),"",IFERROR(_xlfn.XLOOKUP($B180,INDEX(_xlfn.ANCHORARRAY(Dados!$N$5),0,1),INDEX(_xlfn.ANCHORARRAY(Dados!$N$5),0,2),NA(),-1),NA()))</f>
        <v/>
      </c>
      <c r="H180" s="26" t="str" cm="1">
        <f t="array" ref="H180">IF(OR($B180="",Premissas!$C$15=""),"",IFERROR(_xlfn.XLOOKUP($B180,INDEX(_xlfn.ANCHORARRAY(Dados!$Q$5),0,1),INDEX(_xlfn.ANCHORARRAY(Dados!$Q$5),0,2),NA(),-1),NA()))</f>
        <v/>
      </c>
      <c r="I180" s="27" t="str" cm="1">
        <f t="array" ref="I180">IF($B180="","",IFERROR(_xlfn.XLOOKUP($B180,INDEX(_xlfn.ANCHORARRAY(Dados!$T$5),0,1),_xlfn.ANCHORARRAY(Dados!$V$5),NA(),-1),NA()))</f>
        <v/>
      </c>
    </row>
    <row r="181" spans="2:9" x14ac:dyDescent="0.25">
      <c r="B181" s="24"/>
      <c r="C181" s="26" t="str" cm="1">
        <f t="array" ref="C181">IF(OR($B181="",Premissas!$C$10=""),"",IFERROR(_xlfn.XLOOKUP($B181,INDEX(_xlfn.ANCHORARRAY(Dados!$B$5),0,1),INDEX(_xlfn.ANCHORARRAY(Dados!$B$5),0,2),NA(),-1),NA()))</f>
        <v/>
      </c>
      <c r="D181" s="26" t="str" cm="1">
        <f t="array" ref="D181">IF(OR($B181="",Premissas!$C$11=""),"",IFERROR(_xlfn.XLOOKUP($B181,INDEX(_xlfn.ANCHORARRAY(Dados!$E$5),0,1),INDEX(_xlfn.ANCHORARRAY(Dados!$E$5),0,2),NA(),-1),NA()))</f>
        <v/>
      </c>
      <c r="E181" s="26" t="str" cm="1">
        <f t="array" ref="E181">IF(OR($B181="",Premissas!$C$12=""),"",IFERROR(_xlfn.XLOOKUP($B181,INDEX(_xlfn.ANCHORARRAY(Dados!$H$5),0,1),INDEX(_xlfn.ANCHORARRAY(Dados!$H$5),0,2),NA(),-1),NA()))</f>
        <v/>
      </c>
      <c r="F181" s="26" t="str" cm="1">
        <f t="array" ref="F181">IF(OR($B181="",Premissas!$C$13=""),"",IFERROR(_xlfn.XLOOKUP($B181,INDEX(_xlfn.ANCHORARRAY(Dados!$K$5),0,1),INDEX(_xlfn.ANCHORARRAY(Dados!$K$5),0,2),NA(),-1),NA()))</f>
        <v/>
      </c>
      <c r="G181" s="26" t="str" cm="1">
        <f t="array" ref="G181">IF(OR($B181="",Premissas!$C$14=""),"",IFERROR(_xlfn.XLOOKUP($B181,INDEX(_xlfn.ANCHORARRAY(Dados!$N$5),0,1),INDEX(_xlfn.ANCHORARRAY(Dados!$N$5),0,2),NA(),-1),NA()))</f>
        <v/>
      </c>
      <c r="H181" s="26" t="str" cm="1">
        <f t="array" ref="H181">IF(OR($B181="",Premissas!$C$15=""),"",IFERROR(_xlfn.XLOOKUP($B181,INDEX(_xlfn.ANCHORARRAY(Dados!$Q$5),0,1),INDEX(_xlfn.ANCHORARRAY(Dados!$Q$5),0,2),NA(),-1),NA()))</f>
        <v/>
      </c>
      <c r="I181" s="27" t="str" cm="1">
        <f t="array" ref="I181">IF($B181="","",IFERROR(_xlfn.XLOOKUP($B181,INDEX(_xlfn.ANCHORARRAY(Dados!$T$5),0,1),_xlfn.ANCHORARRAY(Dados!$V$5),NA(),-1),NA()))</f>
        <v/>
      </c>
    </row>
    <row r="182" spans="2:9" x14ac:dyDescent="0.25">
      <c r="B182" s="24"/>
      <c r="C182" s="26" t="str" cm="1">
        <f t="array" ref="C182">IF(OR($B182="",Premissas!$C$10=""),"",IFERROR(_xlfn.XLOOKUP($B182,INDEX(_xlfn.ANCHORARRAY(Dados!$B$5),0,1),INDEX(_xlfn.ANCHORARRAY(Dados!$B$5),0,2),NA(),-1),NA()))</f>
        <v/>
      </c>
      <c r="D182" s="26" t="str" cm="1">
        <f t="array" ref="D182">IF(OR($B182="",Premissas!$C$11=""),"",IFERROR(_xlfn.XLOOKUP($B182,INDEX(_xlfn.ANCHORARRAY(Dados!$E$5),0,1),INDEX(_xlfn.ANCHORARRAY(Dados!$E$5),0,2),NA(),-1),NA()))</f>
        <v/>
      </c>
      <c r="E182" s="26" t="str" cm="1">
        <f t="array" ref="E182">IF(OR($B182="",Premissas!$C$12=""),"",IFERROR(_xlfn.XLOOKUP($B182,INDEX(_xlfn.ANCHORARRAY(Dados!$H$5),0,1),INDEX(_xlfn.ANCHORARRAY(Dados!$H$5),0,2),NA(),-1),NA()))</f>
        <v/>
      </c>
      <c r="F182" s="26" t="str" cm="1">
        <f t="array" ref="F182">IF(OR($B182="",Premissas!$C$13=""),"",IFERROR(_xlfn.XLOOKUP($B182,INDEX(_xlfn.ANCHORARRAY(Dados!$K$5),0,1),INDEX(_xlfn.ANCHORARRAY(Dados!$K$5),0,2),NA(),-1),NA()))</f>
        <v/>
      </c>
      <c r="G182" s="26" t="str" cm="1">
        <f t="array" ref="G182">IF(OR($B182="",Premissas!$C$14=""),"",IFERROR(_xlfn.XLOOKUP($B182,INDEX(_xlfn.ANCHORARRAY(Dados!$N$5),0,1),INDEX(_xlfn.ANCHORARRAY(Dados!$N$5),0,2),NA(),-1),NA()))</f>
        <v/>
      </c>
      <c r="H182" s="26" t="str" cm="1">
        <f t="array" ref="H182">IF(OR($B182="",Premissas!$C$15=""),"",IFERROR(_xlfn.XLOOKUP($B182,INDEX(_xlfn.ANCHORARRAY(Dados!$Q$5),0,1),INDEX(_xlfn.ANCHORARRAY(Dados!$Q$5),0,2),NA(),-1),NA()))</f>
        <v/>
      </c>
      <c r="I182" s="27" t="str" cm="1">
        <f t="array" ref="I182">IF($B182="","",IFERROR(_xlfn.XLOOKUP($B182,INDEX(_xlfn.ANCHORARRAY(Dados!$T$5),0,1),_xlfn.ANCHORARRAY(Dados!$V$5),NA(),-1),NA()))</f>
        <v/>
      </c>
    </row>
    <row r="183" spans="2:9" x14ac:dyDescent="0.25">
      <c r="B183" s="24"/>
      <c r="C183" s="26" t="str" cm="1">
        <f t="array" ref="C183">IF(OR($B183="",Premissas!$C$10=""),"",IFERROR(_xlfn.XLOOKUP($B183,INDEX(_xlfn.ANCHORARRAY(Dados!$B$5),0,1),INDEX(_xlfn.ANCHORARRAY(Dados!$B$5),0,2),NA(),-1),NA()))</f>
        <v/>
      </c>
      <c r="D183" s="26" t="str" cm="1">
        <f t="array" ref="D183">IF(OR($B183="",Premissas!$C$11=""),"",IFERROR(_xlfn.XLOOKUP($B183,INDEX(_xlfn.ANCHORARRAY(Dados!$E$5),0,1),INDEX(_xlfn.ANCHORARRAY(Dados!$E$5),0,2),NA(),-1),NA()))</f>
        <v/>
      </c>
      <c r="E183" s="26" t="str" cm="1">
        <f t="array" ref="E183">IF(OR($B183="",Premissas!$C$12=""),"",IFERROR(_xlfn.XLOOKUP($B183,INDEX(_xlfn.ANCHORARRAY(Dados!$H$5),0,1),INDEX(_xlfn.ANCHORARRAY(Dados!$H$5),0,2),NA(),-1),NA()))</f>
        <v/>
      </c>
      <c r="F183" s="26" t="str" cm="1">
        <f t="array" ref="F183">IF(OR($B183="",Premissas!$C$13=""),"",IFERROR(_xlfn.XLOOKUP($B183,INDEX(_xlfn.ANCHORARRAY(Dados!$K$5),0,1),INDEX(_xlfn.ANCHORARRAY(Dados!$K$5),0,2),NA(),-1),NA()))</f>
        <v/>
      </c>
      <c r="G183" s="26" t="str" cm="1">
        <f t="array" ref="G183">IF(OR($B183="",Premissas!$C$14=""),"",IFERROR(_xlfn.XLOOKUP($B183,INDEX(_xlfn.ANCHORARRAY(Dados!$N$5),0,1),INDEX(_xlfn.ANCHORARRAY(Dados!$N$5),0,2),NA(),-1),NA()))</f>
        <v/>
      </c>
      <c r="H183" s="26" t="str" cm="1">
        <f t="array" ref="H183">IF(OR($B183="",Premissas!$C$15=""),"",IFERROR(_xlfn.XLOOKUP($B183,INDEX(_xlfn.ANCHORARRAY(Dados!$Q$5),0,1),INDEX(_xlfn.ANCHORARRAY(Dados!$Q$5),0,2),NA(),-1),NA()))</f>
        <v/>
      </c>
      <c r="I183" s="27" t="str" cm="1">
        <f t="array" ref="I183">IF($B183="","",IFERROR(_xlfn.XLOOKUP($B183,INDEX(_xlfn.ANCHORARRAY(Dados!$T$5),0,1),_xlfn.ANCHORARRAY(Dados!$V$5),NA(),-1),NA()))</f>
        <v/>
      </c>
    </row>
    <row r="184" spans="2:9" x14ac:dyDescent="0.25">
      <c r="B184" s="24"/>
      <c r="C184" s="26" t="str" cm="1">
        <f t="array" ref="C184">IF(OR($B184="",Premissas!$C$10=""),"",IFERROR(_xlfn.XLOOKUP($B184,INDEX(_xlfn.ANCHORARRAY(Dados!$B$5),0,1),INDEX(_xlfn.ANCHORARRAY(Dados!$B$5),0,2),NA(),-1),NA()))</f>
        <v/>
      </c>
      <c r="D184" s="26" t="str" cm="1">
        <f t="array" ref="D184">IF(OR($B184="",Premissas!$C$11=""),"",IFERROR(_xlfn.XLOOKUP($B184,INDEX(_xlfn.ANCHORARRAY(Dados!$E$5),0,1),INDEX(_xlfn.ANCHORARRAY(Dados!$E$5),0,2),NA(),-1),NA()))</f>
        <v/>
      </c>
      <c r="E184" s="26" t="str" cm="1">
        <f t="array" ref="E184">IF(OR($B184="",Premissas!$C$12=""),"",IFERROR(_xlfn.XLOOKUP($B184,INDEX(_xlfn.ANCHORARRAY(Dados!$H$5),0,1),INDEX(_xlfn.ANCHORARRAY(Dados!$H$5),0,2),NA(),-1),NA()))</f>
        <v/>
      </c>
      <c r="F184" s="26" t="str" cm="1">
        <f t="array" ref="F184">IF(OR($B184="",Premissas!$C$13=""),"",IFERROR(_xlfn.XLOOKUP($B184,INDEX(_xlfn.ANCHORARRAY(Dados!$K$5),0,1),INDEX(_xlfn.ANCHORARRAY(Dados!$K$5),0,2),NA(),-1),NA()))</f>
        <v/>
      </c>
      <c r="G184" s="26" t="str" cm="1">
        <f t="array" ref="G184">IF(OR($B184="",Premissas!$C$14=""),"",IFERROR(_xlfn.XLOOKUP($B184,INDEX(_xlfn.ANCHORARRAY(Dados!$N$5),0,1),INDEX(_xlfn.ANCHORARRAY(Dados!$N$5),0,2),NA(),-1),NA()))</f>
        <v/>
      </c>
      <c r="H184" s="26" t="str" cm="1">
        <f t="array" ref="H184">IF(OR($B184="",Premissas!$C$15=""),"",IFERROR(_xlfn.XLOOKUP($B184,INDEX(_xlfn.ANCHORARRAY(Dados!$Q$5),0,1),INDEX(_xlfn.ANCHORARRAY(Dados!$Q$5),0,2),NA(),-1),NA()))</f>
        <v/>
      </c>
      <c r="I184" s="27" t="str" cm="1">
        <f t="array" ref="I184">IF($B184="","",IFERROR(_xlfn.XLOOKUP($B184,INDEX(_xlfn.ANCHORARRAY(Dados!$T$5),0,1),_xlfn.ANCHORARRAY(Dados!$V$5),NA(),-1),NA()))</f>
        <v/>
      </c>
    </row>
    <row r="185" spans="2:9" x14ac:dyDescent="0.25">
      <c r="B185" s="24"/>
      <c r="C185" s="26" t="str" cm="1">
        <f t="array" ref="C185">IF(OR($B185="",Premissas!$C$10=""),"",IFERROR(_xlfn.XLOOKUP($B185,INDEX(_xlfn.ANCHORARRAY(Dados!$B$5),0,1),INDEX(_xlfn.ANCHORARRAY(Dados!$B$5),0,2),NA(),-1),NA()))</f>
        <v/>
      </c>
      <c r="D185" s="26" t="str" cm="1">
        <f t="array" ref="D185">IF(OR($B185="",Premissas!$C$11=""),"",IFERROR(_xlfn.XLOOKUP($B185,INDEX(_xlfn.ANCHORARRAY(Dados!$E$5),0,1),INDEX(_xlfn.ANCHORARRAY(Dados!$E$5),0,2),NA(),-1),NA()))</f>
        <v/>
      </c>
      <c r="E185" s="26" t="str" cm="1">
        <f t="array" ref="E185">IF(OR($B185="",Premissas!$C$12=""),"",IFERROR(_xlfn.XLOOKUP($B185,INDEX(_xlfn.ANCHORARRAY(Dados!$H$5),0,1),INDEX(_xlfn.ANCHORARRAY(Dados!$H$5),0,2),NA(),-1),NA()))</f>
        <v/>
      </c>
      <c r="F185" s="26" t="str" cm="1">
        <f t="array" ref="F185">IF(OR($B185="",Premissas!$C$13=""),"",IFERROR(_xlfn.XLOOKUP($B185,INDEX(_xlfn.ANCHORARRAY(Dados!$K$5),0,1),INDEX(_xlfn.ANCHORARRAY(Dados!$K$5),0,2),NA(),-1),NA()))</f>
        <v/>
      </c>
      <c r="G185" s="26" t="str" cm="1">
        <f t="array" ref="G185">IF(OR($B185="",Premissas!$C$14=""),"",IFERROR(_xlfn.XLOOKUP($B185,INDEX(_xlfn.ANCHORARRAY(Dados!$N$5),0,1),INDEX(_xlfn.ANCHORARRAY(Dados!$N$5),0,2),NA(),-1),NA()))</f>
        <v/>
      </c>
      <c r="H185" s="26" t="str" cm="1">
        <f t="array" ref="H185">IF(OR($B185="",Premissas!$C$15=""),"",IFERROR(_xlfn.XLOOKUP($B185,INDEX(_xlfn.ANCHORARRAY(Dados!$Q$5),0,1),INDEX(_xlfn.ANCHORARRAY(Dados!$Q$5),0,2),NA(),-1),NA()))</f>
        <v/>
      </c>
      <c r="I185" s="27" t="str" cm="1">
        <f t="array" ref="I185">IF($B185="","",IFERROR(_xlfn.XLOOKUP($B185,INDEX(_xlfn.ANCHORARRAY(Dados!$T$5),0,1),_xlfn.ANCHORARRAY(Dados!$V$5),NA(),-1),NA()))</f>
        <v/>
      </c>
    </row>
    <row r="186" spans="2:9" x14ac:dyDescent="0.25">
      <c r="B186" s="24"/>
      <c r="C186" s="26" t="str" cm="1">
        <f t="array" ref="C186">IF(OR($B186="",Premissas!$C$10=""),"",IFERROR(_xlfn.XLOOKUP($B186,INDEX(_xlfn.ANCHORARRAY(Dados!$B$5),0,1),INDEX(_xlfn.ANCHORARRAY(Dados!$B$5),0,2),NA(),-1),NA()))</f>
        <v/>
      </c>
      <c r="D186" s="26" t="str" cm="1">
        <f t="array" ref="D186">IF(OR($B186="",Premissas!$C$11=""),"",IFERROR(_xlfn.XLOOKUP($B186,INDEX(_xlfn.ANCHORARRAY(Dados!$E$5),0,1),INDEX(_xlfn.ANCHORARRAY(Dados!$E$5),0,2),NA(),-1),NA()))</f>
        <v/>
      </c>
      <c r="E186" s="26" t="str" cm="1">
        <f t="array" ref="E186">IF(OR($B186="",Premissas!$C$12=""),"",IFERROR(_xlfn.XLOOKUP($B186,INDEX(_xlfn.ANCHORARRAY(Dados!$H$5),0,1),INDEX(_xlfn.ANCHORARRAY(Dados!$H$5),0,2),NA(),-1),NA()))</f>
        <v/>
      </c>
      <c r="F186" s="26" t="str" cm="1">
        <f t="array" ref="F186">IF(OR($B186="",Premissas!$C$13=""),"",IFERROR(_xlfn.XLOOKUP($B186,INDEX(_xlfn.ANCHORARRAY(Dados!$K$5),0,1),INDEX(_xlfn.ANCHORARRAY(Dados!$K$5),0,2),NA(),-1),NA()))</f>
        <v/>
      </c>
      <c r="G186" s="26" t="str" cm="1">
        <f t="array" ref="G186">IF(OR($B186="",Premissas!$C$14=""),"",IFERROR(_xlfn.XLOOKUP($B186,INDEX(_xlfn.ANCHORARRAY(Dados!$N$5),0,1),INDEX(_xlfn.ANCHORARRAY(Dados!$N$5),0,2),NA(),-1),NA()))</f>
        <v/>
      </c>
      <c r="H186" s="26" t="str" cm="1">
        <f t="array" ref="H186">IF(OR($B186="",Premissas!$C$15=""),"",IFERROR(_xlfn.XLOOKUP($B186,INDEX(_xlfn.ANCHORARRAY(Dados!$Q$5),0,1),INDEX(_xlfn.ANCHORARRAY(Dados!$Q$5),0,2),NA(),-1),NA()))</f>
        <v/>
      </c>
      <c r="I186" s="27" t="str" cm="1">
        <f t="array" ref="I186">IF($B186="","",IFERROR(_xlfn.XLOOKUP($B186,INDEX(_xlfn.ANCHORARRAY(Dados!$T$5),0,1),_xlfn.ANCHORARRAY(Dados!$V$5),NA(),-1),NA()))</f>
        <v/>
      </c>
    </row>
    <row r="187" spans="2:9" x14ac:dyDescent="0.25">
      <c r="B187" s="24"/>
      <c r="C187" s="26" t="str" cm="1">
        <f t="array" ref="C187">IF(OR($B187="",Premissas!$C$10=""),"",IFERROR(_xlfn.XLOOKUP($B187,INDEX(_xlfn.ANCHORARRAY(Dados!$B$5),0,1),INDEX(_xlfn.ANCHORARRAY(Dados!$B$5),0,2),NA(),-1),NA()))</f>
        <v/>
      </c>
      <c r="D187" s="26" t="str" cm="1">
        <f t="array" ref="D187">IF(OR($B187="",Premissas!$C$11=""),"",IFERROR(_xlfn.XLOOKUP($B187,INDEX(_xlfn.ANCHORARRAY(Dados!$E$5),0,1),INDEX(_xlfn.ANCHORARRAY(Dados!$E$5),0,2),NA(),-1),NA()))</f>
        <v/>
      </c>
      <c r="E187" s="26" t="str" cm="1">
        <f t="array" ref="E187">IF(OR($B187="",Premissas!$C$12=""),"",IFERROR(_xlfn.XLOOKUP($B187,INDEX(_xlfn.ANCHORARRAY(Dados!$H$5),0,1),INDEX(_xlfn.ANCHORARRAY(Dados!$H$5),0,2),NA(),-1),NA()))</f>
        <v/>
      </c>
      <c r="F187" s="26" t="str" cm="1">
        <f t="array" ref="F187">IF(OR($B187="",Premissas!$C$13=""),"",IFERROR(_xlfn.XLOOKUP($B187,INDEX(_xlfn.ANCHORARRAY(Dados!$K$5),0,1),INDEX(_xlfn.ANCHORARRAY(Dados!$K$5),0,2),NA(),-1),NA()))</f>
        <v/>
      </c>
      <c r="G187" s="26" t="str" cm="1">
        <f t="array" ref="G187">IF(OR($B187="",Premissas!$C$14=""),"",IFERROR(_xlfn.XLOOKUP($B187,INDEX(_xlfn.ANCHORARRAY(Dados!$N$5),0,1),INDEX(_xlfn.ANCHORARRAY(Dados!$N$5),0,2),NA(),-1),NA()))</f>
        <v/>
      </c>
      <c r="H187" s="26" t="str" cm="1">
        <f t="array" ref="H187">IF(OR($B187="",Premissas!$C$15=""),"",IFERROR(_xlfn.XLOOKUP($B187,INDEX(_xlfn.ANCHORARRAY(Dados!$Q$5),0,1),INDEX(_xlfn.ANCHORARRAY(Dados!$Q$5),0,2),NA(),-1),NA()))</f>
        <v/>
      </c>
      <c r="I187" s="27" t="str" cm="1">
        <f t="array" ref="I187">IF($B187="","",IFERROR(_xlfn.XLOOKUP($B187,INDEX(_xlfn.ANCHORARRAY(Dados!$T$5),0,1),_xlfn.ANCHORARRAY(Dados!$V$5),NA(),-1),NA()))</f>
        <v/>
      </c>
    </row>
    <row r="188" spans="2:9" x14ac:dyDescent="0.25">
      <c r="B188" s="24"/>
      <c r="C188" s="26" t="str" cm="1">
        <f t="array" ref="C188">IF(OR($B188="",Premissas!$C$10=""),"",IFERROR(_xlfn.XLOOKUP($B188,INDEX(_xlfn.ANCHORARRAY(Dados!$B$5),0,1),INDEX(_xlfn.ANCHORARRAY(Dados!$B$5),0,2),NA(),-1),NA()))</f>
        <v/>
      </c>
      <c r="D188" s="26" t="str" cm="1">
        <f t="array" ref="D188">IF(OR($B188="",Premissas!$C$11=""),"",IFERROR(_xlfn.XLOOKUP($B188,INDEX(_xlfn.ANCHORARRAY(Dados!$E$5),0,1),INDEX(_xlfn.ANCHORARRAY(Dados!$E$5),0,2),NA(),-1),NA()))</f>
        <v/>
      </c>
      <c r="E188" s="26" t="str" cm="1">
        <f t="array" ref="E188">IF(OR($B188="",Premissas!$C$12=""),"",IFERROR(_xlfn.XLOOKUP($B188,INDEX(_xlfn.ANCHORARRAY(Dados!$H$5),0,1),INDEX(_xlfn.ANCHORARRAY(Dados!$H$5),0,2),NA(),-1),NA()))</f>
        <v/>
      </c>
      <c r="F188" s="26" t="str" cm="1">
        <f t="array" ref="F188">IF(OR($B188="",Premissas!$C$13=""),"",IFERROR(_xlfn.XLOOKUP($B188,INDEX(_xlfn.ANCHORARRAY(Dados!$K$5),0,1),INDEX(_xlfn.ANCHORARRAY(Dados!$K$5),0,2),NA(),-1),NA()))</f>
        <v/>
      </c>
      <c r="G188" s="26" t="str" cm="1">
        <f t="array" ref="G188">IF(OR($B188="",Premissas!$C$14=""),"",IFERROR(_xlfn.XLOOKUP($B188,INDEX(_xlfn.ANCHORARRAY(Dados!$N$5),0,1),INDEX(_xlfn.ANCHORARRAY(Dados!$N$5),0,2),NA(),-1),NA()))</f>
        <v/>
      </c>
      <c r="H188" s="26" t="str" cm="1">
        <f t="array" ref="H188">IF(OR($B188="",Premissas!$C$15=""),"",IFERROR(_xlfn.XLOOKUP($B188,INDEX(_xlfn.ANCHORARRAY(Dados!$Q$5),0,1),INDEX(_xlfn.ANCHORARRAY(Dados!$Q$5),0,2),NA(),-1),NA()))</f>
        <v/>
      </c>
      <c r="I188" s="27" t="str" cm="1">
        <f t="array" ref="I188">IF($B188="","",IFERROR(_xlfn.XLOOKUP($B188,INDEX(_xlfn.ANCHORARRAY(Dados!$T$5),0,1),_xlfn.ANCHORARRAY(Dados!$V$5),NA(),-1),NA()))</f>
        <v/>
      </c>
    </row>
    <row r="189" spans="2:9" x14ac:dyDescent="0.25">
      <c r="B189" s="24"/>
      <c r="C189" s="26" t="str" cm="1">
        <f t="array" ref="C189">IF(OR($B189="",Premissas!$C$10=""),"",IFERROR(_xlfn.XLOOKUP($B189,INDEX(_xlfn.ANCHORARRAY(Dados!$B$5),0,1),INDEX(_xlfn.ANCHORARRAY(Dados!$B$5),0,2),NA(),-1),NA()))</f>
        <v/>
      </c>
      <c r="D189" s="26" t="str" cm="1">
        <f t="array" ref="D189">IF(OR($B189="",Premissas!$C$11=""),"",IFERROR(_xlfn.XLOOKUP($B189,INDEX(_xlfn.ANCHORARRAY(Dados!$E$5),0,1),INDEX(_xlfn.ANCHORARRAY(Dados!$E$5),0,2),NA(),-1),NA()))</f>
        <v/>
      </c>
      <c r="E189" s="26" t="str" cm="1">
        <f t="array" ref="E189">IF(OR($B189="",Premissas!$C$12=""),"",IFERROR(_xlfn.XLOOKUP($B189,INDEX(_xlfn.ANCHORARRAY(Dados!$H$5),0,1),INDEX(_xlfn.ANCHORARRAY(Dados!$H$5),0,2),NA(),-1),NA()))</f>
        <v/>
      </c>
      <c r="F189" s="26" t="str" cm="1">
        <f t="array" ref="F189">IF(OR($B189="",Premissas!$C$13=""),"",IFERROR(_xlfn.XLOOKUP($B189,INDEX(_xlfn.ANCHORARRAY(Dados!$K$5),0,1),INDEX(_xlfn.ANCHORARRAY(Dados!$K$5),0,2),NA(),-1),NA()))</f>
        <v/>
      </c>
      <c r="G189" s="26" t="str" cm="1">
        <f t="array" ref="G189">IF(OR($B189="",Premissas!$C$14=""),"",IFERROR(_xlfn.XLOOKUP($B189,INDEX(_xlfn.ANCHORARRAY(Dados!$N$5),0,1),INDEX(_xlfn.ANCHORARRAY(Dados!$N$5),0,2),NA(),-1),NA()))</f>
        <v/>
      </c>
      <c r="H189" s="26" t="str" cm="1">
        <f t="array" ref="H189">IF(OR($B189="",Premissas!$C$15=""),"",IFERROR(_xlfn.XLOOKUP($B189,INDEX(_xlfn.ANCHORARRAY(Dados!$Q$5),0,1),INDEX(_xlfn.ANCHORARRAY(Dados!$Q$5),0,2),NA(),-1),NA()))</f>
        <v/>
      </c>
      <c r="I189" s="27" t="str" cm="1">
        <f t="array" ref="I189">IF($B189="","",IFERROR(_xlfn.XLOOKUP($B189,INDEX(_xlfn.ANCHORARRAY(Dados!$T$5),0,1),_xlfn.ANCHORARRAY(Dados!$V$5),NA(),-1),NA()))</f>
        <v/>
      </c>
    </row>
    <row r="190" spans="2:9" x14ac:dyDescent="0.25">
      <c r="B190" s="24"/>
      <c r="C190" s="26" t="str" cm="1">
        <f t="array" ref="C190">IF(OR($B190="",Premissas!$C$10=""),"",IFERROR(_xlfn.XLOOKUP($B190,INDEX(_xlfn.ANCHORARRAY(Dados!$B$5),0,1),INDEX(_xlfn.ANCHORARRAY(Dados!$B$5),0,2),NA(),-1),NA()))</f>
        <v/>
      </c>
      <c r="D190" s="26" t="str" cm="1">
        <f t="array" ref="D190">IF(OR($B190="",Premissas!$C$11=""),"",IFERROR(_xlfn.XLOOKUP($B190,INDEX(_xlfn.ANCHORARRAY(Dados!$E$5),0,1),INDEX(_xlfn.ANCHORARRAY(Dados!$E$5),0,2),NA(),-1),NA()))</f>
        <v/>
      </c>
      <c r="E190" s="26" t="str" cm="1">
        <f t="array" ref="E190">IF(OR($B190="",Premissas!$C$12=""),"",IFERROR(_xlfn.XLOOKUP($B190,INDEX(_xlfn.ANCHORARRAY(Dados!$H$5),0,1),INDEX(_xlfn.ANCHORARRAY(Dados!$H$5),0,2),NA(),-1),NA()))</f>
        <v/>
      </c>
      <c r="F190" s="26" t="str" cm="1">
        <f t="array" ref="F190">IF(OR($B190="",Premissas!$C$13=""),"",IFERROR(_xlfn.XLOOKUP($B190,INDEX(_xlfn.ANCHORARRAY(Dados!$K$5),0,1),INDEX(_xlfn.ANCHORARRAY(Dados!$K$5),0,2),NA(),-1),NA()))</f>
        <v/>
      </c>
      <c r="G190" s="26" t="str" cm="1">
        <f t="array" ref="G190">IF(OR($B190="",Premissas!$C$14=""),"",IFERROR(_xlfn.XLOOKUP($B190,INDEX(_xlfn.ANCHORARRAY(Dados!$N$5),0,1),INDEX(_xlfn.ANCHORARRAY(Dados!$N$5),0,2),NA(),-1),NA()))</f>
        <v/>
      </c>
      <c r="H190" s="26" t="str" cm="1">
        <f t="array" ref="H190">IF(OR($B190="",Premissas!$C$15=""),"",IFERROR(_xlfn.XLOOKUP($B190,INDEX(_xlfn.ANCHORARRAY(Dados!$Q$5),0,1),INDEX(_xlfn.ANCHORARRAY(Dados!$Q$5),0,2),NA(),-1),NA()))</f>
        <v/>
      </c>
      <c r="I190" s="27" t="str" cm="1">
        <f t="array" ref="I190">IF($B190="","",IFERROR(_xlfn.XLOOKUP($B190,INDEX(_xlfn.ANCHORARRAY(Dados!$T$5),0,1),_xlfn.ANCHORARRAY(Dados!$V$5),NA(),-1),NA()))</f>
        <v/>
      </c>
    </row>
    <row r="191" spans="2:9" x14ac:dyDescent="0.25">
      <c r="B191" s="24"/>
      <c r="C191" s="26" t="str" cm="1">
        <f t="array" ref="C191">IF(OR($B191="",Premissas!$C$10=""),"",IFERROR(_xlfn.XLOOKUP($B191,INDEX(_xlfn.ANCHORARRAY(Dados!$B$5),0,1),INDEX(_xlfn.ANCHORARRAY(Dados!$B$5),0,2),NA(),-1),NA()))</f>
        <v/>
      </c>
      <c r="D191" s="26" t="str" cm="1">
        <f t="array" ref="D191">IF(OR($B191="",Premissas!$C$11=""),"",IFERROR(_xlfn.XLOOKUP($B191,INDEX(_xlfn.ANCHORARRAY(Dados!$E$5),0,1),INDEX(_xlfn.ANCHORARRAY(Dados!$E$5),0,2),NA(),-1),NA()))</f>
        <v/>
      </c>
      <c r="E191" s="26" t="str" cm="1">
        <f t="array" ref="E191">IF(OR($B191="",Premissas!$C$12=""),"",IFERROR(_xlfn.XLOOKUP($B191,INDEX(_xlfn.ANCHORARRAY(Dados!$H$5),0,1),INDEX(_xlfn.ANCHORARRAY(Dados!$H$5),0,2),NA(),-1),NA()))</f>
        <v/>
      </c>
      <c r="F191" s="26" t="str" cm="1">
        <f t="array" ref="F191">IF(OR($B191="",Premissas!$C$13=""),"",IFERROR(_xlfn.XLOOKUP($B191,INDEX(_xlfn.ANCHORARRAY(Dados!$K$5),0,1),INDEX(_xlfn.ANCHORARRAY(Dados!$K$5),0,2),NA(),-1),NA()))</f>
        <v/>
      </c>
      <c r="G191" s="26" t="str" cm="1">
        <f t="array" ref="G191">IF(OR($B191="",Premissas!$C$14=""),"",IFERROR(_xlfn.XLOOKUP($B191,INDEX(_xlfn.ANCHORARRAY(Dados!$N$5),0,1),INDEX(_xlfn.ANCHORARRAY(Dados!$N$5),0,2),NA(),-1),NA()))</f>
        <v/>
      </c>
      <c r="H191" s="26" t="str" cm="1">
        <f t="array" ref="H191">IF(OR($B191="",Premissas!$C$15=""),"",IFERROR(_xlfn.XLOOKUP($B191,INDEX(_xlfn.ANCHORARRAY(Dados!$Q$5),0,1),INDEX(_xlfn.ANCHORARRAY(Dados!$Q$5),0,2),NA(),-1),NA()))</f>
        <v/>
      </c>
      <c r="I191" s="27" t="str" cm="1">
        <f t="array" ref="I191">IF($B191="","",IFERROR(_xlfn.XLOOKUP($B191,INDEX(_xlfn.ANCHORARRAY(Dados!$T$5),0,1),_xlfn.ANCHORARRAY(Dados!$V$5),NA(),-1),NA()))</f>
        <v/>
      </c>
    </row>
    <row r="192" spans="2:9" x14ac:dyDescent="0.25">
      <c r="B192" s="24"/>
      <c r="C192" s="26" t="str" cm="1">
        <f t="array" ref="C192">IF(OR($B192="",Premissas!$C$10=""),"",IFERROR(_xlfn.XLOOKUP($B192,INDEX(_xlfn.ANCHORARRAY(Dados!$B$5),0,1),INDEX(_xlfn.ANCHORARRAY(Dados!$B$5),0,2),NA(),-1),NA()))</f>
        <v/>
      </c>
      <c r="D192" s="26" t="str" cm="1">
        <f t="array" ref="D192">IF(OR($B192="",Premissas!$C$11=""),"",IFERROR(_xlfn.XLOOKUP($B192,INDEX(_xlfn.ANCHORARRAY(Dados!$E$5),0,1),INDEX(_xlfn.ANCHORARRAY(Dados!$E$5),0,2),NA(),-1),NA()))</f>
        <v/>
      </c>
      <c r="E192" s="26" t="str" cm="1">
        <f t="array" ref="E192">IF(OR($B192="",Premissas!$C$12=""),"",IFERROR(_xlfn.XLOOKUP($B192,INDEX(_xlfn.ANCHORARRAY(Dados!$H$5),0,1),INDEX(_xlfn.ANCHORARRAY(Dados!$H$5),0,2),NA(),-1),NA()))</f>
        <v/>
      </c>
      <c r="F192" s="26" t="str" cm="1">
        <f t="array" ref="F192">IF(OR($B192="",Premissas!$C$13=""),"",IFERROR(_xlfn.XLOOKUP($B192,INDEX(_xlfn.ANCHORARRAY(Dados!$K$5),0,1),INDEX(_xlfn.ANCHORARRAY(Dados!$K$5),0,2),NA(),-1),NA()))</f>
        <v/>
      </c>
      <c r="G192" s="26" t="str" cm="1">
        <f t="array" ref="G192">IF(OR($B192="",Premissas!$C$14=""),"",IFERROR(_xlfn.XLOOKUP($B192,INDEX(_xlfn.ANCHORARRAY(Dados!$N$5),0,1),INDEX(_xlfn.ANCHORARRAY(Dados!$N$5),0,2),NA(),-1),NA()))</f>
        <v/>
      </c>
      <c r="H192" s="26" t="str" cm="1">
        <f t="array" ref="H192">IF(OR($B192="",Premissas!$C$15=""),"",IFERROR(_xlfn.XLOOKUP($B192,INDEX(_xlfn.ANCHORARRAY(Dados!$Q$5),0,1),INDEX(_xlfn.ANCHORARRAY(Dados!$Q$5),0,2),NA(),-1),NA()))</f>
        <v/>
      </c>
      <c r="I192" s="27" t="str" cm="1">
        <f t="array" ref="I192">IF($B192="","",IFERROR(_xlfn.XLOOKUP($B192,INDEX(_xlfn.ANCHORARRAY(Dados!$T$5),0,1),_xlfn.ANCHORARRAY(Dados!$V$5),NA(),-1),NA()))</f>
        <v/>
      </c>
    </row>
    <row r="193" spans="2:9" x14ac:dyDescent="0.25">
      <c r="B193" s="24"/>
      <c r="C193" s="26" t="str" cm="1">
        <f t="array" ref="C193">IF(OR($B193="",Premissas!$C$10=""),"",IFERROR(_xlfn.XLOOKUP($B193,INDEX(_xlfn.ANCHORARRAY(Dados!$B$5),0,1),INDEX(_xlfn.ANCHORARRAY(Dados!$B$5),0,2),NA(),-1),NA()))</f>
        <v/>
      </c>
      <c r="D193" s="26" t="str" cm="1">
        <f t="array" ref="D193">IF(OR($B193="",Premissas!$C$11=""),"",IFERROR(_xlfn.XLOOKUP($B193,INDEX(_xlfn.ANCHORARRAY(Dados!$E$5),0,1),INDEX(_xlfn.ANCHORARRAY(Dados!$E$5),0,2),NA(),-1),NA()))</f>
        <v/>
      </c>
      <c r="E193" s="26" t="str" cm="1">
        <f t="array" ref="E193">IF(OR($B193="",Premissas!$C$12=""),"",IFERROR(_xlfn.XLOOKUP($B193,INDEX(_xlfn.ANCHORARRAY(Dados!$H$5),0,1),INDEX(_xlfn.ANCHORARRAY(Dados!$H$5),0,2),NA(),-1),NA()))</f>
        <v/>
      </c>
      <c r="F193" s="26" t="str" cm="1">
        <f t="array" ref="F193">IF(OR($B193="",Premissas!$C$13=""),"",IFERROR(_xlfn.XLOOKUP($B193,INDEX(_xlfn.ANCHORARRAY(Dados!$K$5),0,1),INDEX(_xlfn.ANCHORARRAY(Dados!$K$5),0,2),NA(),-1),NA()))</f>
        <v/>
      </c>
      <c r="G193" s="26" t="str" cm="1">
        <f t="array" ref="G193">IF(OR($B193="",Premissas!$C$14=""),"",IFERROR(_xlfn.XLOOKUP($B193,INDEX(_xlfn.ANCHORARRAY(Dados!$N$5),0,1),INDEX(_xlfn.ANCHORARRAY(Dados!$N$5),0,2),NA(),-1),NA()))</f>
        <v/>
      </c>
      <c r="H193" s="26" t="str" cm="1">
        <f t="array" ref="H193">IF(OR($B193="",Premissas!$C$15=""),"",IFERROR(_xlfn.XLOOKUP($B193,INDEX(_xlfn.ANCHORARRAY(Dados!$Q$5),0,1),INDEX(_xlfn.ANCHORARRAY(Dados!$Q$5),0,2),NA(),-1),NA()))</f>
        <v/>
      </c>
      <c r="I193" s="27" t="str" cm="1">
        <f t="array" ref="I193">IF($B193="","",IFERROR(_xlfn.XLOOKUP($B193,INDEX(_xlfn.ANCHORARRAY(Dados!$T$5),0,1),_xlfn.ANCHORARRAY(Dados!$V$5),NA(),-1),NA()))</f>
        <v/>
      </c>
    </row>
    <row r="194" spans="2:9" x14ac:dyDescent="0.25">
      <c r="B194" s="24"/>
      <c r="C194" s="26" t="str" cm="1">
        <f t="array" ref="C194">IF(OR($B194="",Premissas!$C$10=""),"",IFERROR(_xlfn.XLOOKUP($B194,INDEX(_xlfn.ANCHORARRAY(Dados!$B$5),0,1),INDEX(_xlfn.ANCHORARRAY(Dados!$B$5),0,2),NA(),-1),NA()))</f>
        <v/>
      </c>
      <c r="D194" s="26" t="str" cm="1">
        <f t="array" ref="D194">IF(OR($B194="",Premissas!$C$11=""),"",IFERROR(_xlfn.XLOOKUP($B194,INDEX(_xlfn.ANCHORARRAY(Dados!$E$5),0,1),INDEX(_xlfn.ANCHORARRAY(Dados!$E$5),0,2),NA(),-1),NA()))</f>
        <v/>
      </c>
      <c r="E194" s="26" t="str" cm="1">
        <f t="array" ref="E194">IF(OR($B194="",Premissas!$C$12=""),"",IFERROR(_xlfn.XLOOKUP($B194,INDEX(_xlfn.ANCHORARRAY(Dados!$H$5),0,1),INDEX(_xlfn.ANCHORARRAY(Dados!$H$5),0,2),NA(),-1),NA()))</f>
        <v/>
      </c>
      <c r="F194" s="26" t="str" cm="1">
        <f t="array" ref="F194">IF(OR($B194="",Premissas!$C$13=""),"",IFERROR(_xlfn.XLOOKUP($B194,INDEX(_xlfn.ANCHORARRAY(Dados!$K$5),0,1),INDEX(_xlfn.ANCHORARRAY(Dados!$K$5),0,2),NA(),-1),NA()))</f>
        <v/>
      </c>
      <c r="G194" s="26" t="str" cm="1">
        <f t="array" ref="G194">IF(OR($B194="",Premissas!$C$14=""),"",IFERROR(_xlfn.XLOOKUP($B194,INDEX(_xlfn.ANCHORARRAY(Dados!$N$5),0,1),INDEX(_xlfn.ANCHORARRAY(Dados!$N$5),0,2),NA(),-1),NA()))</f>
        <v/>
      </c>
      <c r="H194" s="26" t="str" cm="1">
        <f t="array" ref="H194">IF(OR($B194="",Premissas!$C$15=""),"",IFERROR(_xlfn.XLOOKUP($B194,INDEX(_xlfn.ANCHORARRAY(Dados!$Q$5),0,1),INDEX(_xlfn.ANCHORARRAY(Dados!$Q$5),0,2),NA(),-1),NA()))</f>
        <v/>
      </c>
      <c r="I194" s="27" t="str" cm="1">
        <f t="array" ref="I194">IF($B194="","",IFERROR(_xlfn.XLOOKUP($B194,INDEX(_xlfn.ANCHORARRAY(Dados!$T$5),0,1),_xlfn.ANCHORARRAY(Dados!$V$5),NA(),-1),NA()))</f>
        <v/>
      </c>
    </row>
    <row r="195" spans="2:9" x14ac:dyDescent="0.25">
      <c r="B195" s="24"/>
      <c r="C195" s="26" t="str" cm="1">
        <f t="array" ref="C195">IF(OR($B195="",Premissas!$C$10=""),"",IFERROR(_xlfn.XLOOKUP($B195,INDEX(_xlfn.ANCHORARRAY(Dados!$B$5),0,1),INDEX(_xlfn.ANCHORARRAY(Dados!$B$5),0,2),NA(),-1),NA()))</f>
        <v/>
      </c>
      <c r="D195" s="26" t="str" cm="1">
        <f t="array" ref="D195">IF(OR($B195="",Premissas!$C$11=""),"",IFERROR(_xlfn.XLOOKUP($B195,INDEX(_xlfn.ANCHORARRAY(Dados!$E$5),0,1),INDEX(_xlfn.ANCHORARRAY(Dados!$E$5),0,2),NA(),-1),NA()))</f>
        <v/>
      </c>
      <c r="E195" s="26" t="str" cm="1">
        <f t="array" ref="E195">IF(OR($B195="",Premissas!$C$12=""),"",IFERROR(_xlfn.XLOOKUP($B195,INDEX(_xlfn.ANCHORARRAY(Dados!$H$5),0,1),INDEX(_xlfn.ANCHORARRAY(Dados!$H$5),0,2),NA(),-1),NA()))</f>
        <v/>
      </c>
      <c r="F195" s="26" t="str" cm="1">
        <f t="array" ref="F195">IF(OR($B195="",Premissas!$C$13=""),"",IFERROR(_xlfn.XLOOKUP($B195,INDEX(_xlfn.ANCHORARRAY(Dados!$K$5),0,1),INDEX(_xlfn.ANCHORARRAY(Dados!$K$5),0,2),NA(),-1),NA()))</f>
        <v/>
      </c>
      <c r="G195" s="26" t="str" cm="1">
        <f t="array" ref="G195">IF(OR($B195="",Premissas!$C$14=""),"",IFERROR(_xlfn.XLOOKUP($B195,INDEX(_xlfn.ANCHORARRAY(Dados!$N$5),0,1),INDEX(_xlfn.ANCHORARRAY(Dados!$N$5),0,2),NA(),-1),NA()))</f>
        <v/>
      </c>
      <c r="H195" s="26" t="str" cm="1">
        <f t="array" ref="H195">IF(OR($B195="",Premissas!$C$15=""),"",IFERROR(_xlfn.XLOOKUP($B195,INDEX(_xlfn.ANCHORARRAY(Dados!$Q$5),0,1),INDEX(_xlfn.ANCHORARRAY(Dados!$Q$5),0,2),NA(),-1),NA()))</f>
        <v/>
      </c>
      <c r="I195" s="27" t="str" cm="1">
        <f t="array" ref="I195">IF($B195="","",IFERROR(_xlfn.XLOOKUP($B195,INDEX(_xlfn.ANCHORARRAY(Dados!$T$5),0,1),_xlfn.ANCHORARRAY(Dados!$V$5),NA(),-1),NA()))</f>
        <v/>
      </c>
    </row>
    <row r="196" spans="2:9" x14ac:dyDescent="0.25">
      <c r="B196" s="24"/>
      <c r="C196" s="26" t="str" cm="1">
        <f t="array" ref="C196">IF(OR($B196="",Premissas!$C$10=""),"",IFERROR(_xlfn.XLOOKUP($B196,INDEX(_xlfn.ANCHORARRAY(Dados!$B$5),0,1),INDEX(_xlfn.ANCHORARRAY(Dados!$B$5),0,2),NA(),-1),NA()))</f>
        <v/>
      </c>
      <c r="D196" s="26" t="str" cm="1">
        <f t="array" ref="D196">IF(OR($B196="",Premissas!$C$11=""),"",IFERROR(_xlfn.XLOOKUP($B196,INDEX(_xlfn.ANCHORARRAY(Dados!$E$5),0,1),INDEX(_xlfn.ANCHORARRAY(Dados!$E$5),0,2),NA(),-1),NA()))</f>
        <v/>
      </c>
      <c r="E196" s="26" t="str" cm="1">
        <f t="array" ref="E196">IF(OR($B196="",Premissas!$C$12=""),"",IFERROR(_xlfn.XLOOKUP($B196,INDEX(_xlfn.ANCHORARRAY(Dados!$H$5),0,1),INDEX(_xlfn.ANCHORARRAY(Dados!$H$5),0,2),NA(),-1),NA()))</f>
        <v/>
      </c>
      <c r="F196" s="26" t="str" cm="1">
        <f t="array" ref="F196">IF(OR($B196="",Premissas!$C$13=""),"",IFERROR(_xlfn.XLOOKUP($B196,INDEX(_xlfn.ANCHORARRAY(Dados!$K$5),0,1),INDEX(_xlfn.ANCHORARRAY(Dados!$K$5),0,2),NA(),-1),NA()))</f>
        <v/>
      </c>
      <c r="G196" s="26" t="str" cm="1">
        <f t="array" ref="G196">IF(OR($B196="",Premissas!$C$14=""),"",IFERROR(_xlfn.XLOOKUP($B196,INDEX(_xlfn.ANCHORARRAY(Dados!$N$5),0,1),INDEX(_xlfn.ANCHORARRAY(Dados!$N$5),0,2),NA(),-1),NA()))</f>
        <v/>
      </c>
      <c r="H196" s="26" t="str" cm="1">
        <f t="array" ref="H196">IF(OR($B196="",Premissas!$C$15=""),"",IFERROR(_xlfn.XLOOKUP($B196,INDEX(_xlfn.ANCHORARRAY(Dados!$Q$5),0,1),INDEX(_xlfn.ANCHORARRAY(Dados!$Q$5),0,2),NA(),-1),NA()))</f>
        <v/>
      </c>
      <c r="I196" s="27" t="str" cm="1">
        <f t="array" ref="I196">IF($B196="","",IFERROR(_xlfn.XLOOKUP($B196,INDEX(_xlfn.ANCHORARRAY(Dados!$T$5),0,1),_xlfn.ANCHORARRAY(Dados!$V$5),NA(),-1),NA()))</f>
        <v/>
      </c>
    </row>
    <row r="197" spans="2:9" x14ac:dyDescent="0.25">
      <c r="B197" s="24"/>
      <c r="C197" s="26" t="str" cm="1">
        <f t="array" ref="C197">IF(OR($B197="",Premissas!$C$10=""),"",IFERROR(_xlfn.XLOOKUP($B197,INDEX(_xlfn.ANCHORARRAY(Dados!$B$5),0,1),INDEX(_xlfn.ANCHORARRAY(Dados!$B$5),0,2),NA(),-1),NA()))</f>
        <v/>
      </c>
      <c r="D197" s="26" t="str" cm="1">
        <f t="array" ref="D197">IF(OR($B197="",Premissas!$C$11=""),"",IFERROR(_xlfn.XLOOKUP($B197,INDEX(_xlfn.ANCHORARRAY(Dados!$E$5),0,1),INDEX(_xlfn.ANCHORARRAY(Dados!$E$5),0,2),NA(),-1),NA()))</f>
        <v/>
      </c>
      <c r="E197" s="26" t="str" cm="1">
        <f t="array" ref="E197">IF(OR($B197="",Premissas!$C$12=""),"",IFERROR(_xlfn.XLOOKUP($B197,INDEX(_xlfn.ANCHORARRAY(Dados!$H$5),0,1),INDEX(_xlfn.ANCHORARRAY(Dados!$H$5),0,2),NA(),-1),NA()))</f>
        <v/>
      </c>
      <c r="F197" s="26" t="str" cm="1">
        <f t="array" ref="F197">IF(OR($B197="",Premissas!$C$13=""),"",IFERROR(_xlfn.XLOOKUP($B197,INDEX(_xlfn.ANCHORARRAY(Dados!$K$5),0,1),INDEX(_xlfn.ANCHORARRAY(Dados!$K$5),0,2),NA(),-1),NA()))</f>
        <v/>
      </c>
      <c r="G197" s="26" t="str" cm="1">
        <f t="array" ref="G197">IF(OR($B197="",Premissas!$C$14=""),"",IFERROR(_xlfn.XLOOKUP($B197,INDEX(_xlfn.ANCHORARRAY(Dados!$N$5),0,1),INDEX(_xlfn.ANCHORARRAY(Dados!$N$5),0,2),NA(),-1),NA()))</f>
        <v/>
      </c>
      <c r="H197" s="26" t="str" cm="1">
        <f t="array" ref="H197">IF(OR($B197="",Premissas!$C$15=""),"",IFERROR(_xlfn.XLOOKUP($B197,INDEX(_xlfn.ANCHORARRAY(Dados!$Q$5),0,1),INDEX(_xlfn.ANCHORARRAY(Dados!$Q$5),0,2),NA(),-1),NA()))</f>
        <v/>
      </c>
      <c r="I197" s="27" t="str" cm="1">
        <f t="array" ref="I197">IF($B197="","",IFERROR(_xlfn.XLOOKUP($B197,INDEX(_xlfn.ANCHORARRAY(Dados!$T$5),0,1),_xlfn.ANCHORARRAY(Dados!$V$5),NA(),-1),NA()))</f>
        <v/>
      </c>
    </row>
    <row r="198" spans="2:9" x14ac:dyDescent="0.25">
      <c r="B198" s="24"/>
      <c r="C198" s="26" t="str" cm="1">
        <f t="array" ref="C198">IF(OR($B198="",Premissas!$C$10=""),"",IFERROR(_xlfn.XLOOKUP($B198,INDEX(_xlfn.ANCHORARRAY(Dados!$B$5),0,1),INDEX(_xlfn.ANCHORARRAY(Dados!$B$5),0,2),NA(),-1),NA()))</f>
        <v/>
      </c>
      <c r="D198" s="26" t="str" cm="1">
        <f t="array" ref="D198">IF(OR($B198="",Premissas!$C$11=""),"",IFERROR(_xlfn.XLOOKUP($B198,INDEX(_xlfn.ANCHORARRAY(Dados!$E$5),0,1),INDEX(_xlfn.ANCHORARRAY(Dados!$E$5),0,2),NA(),-1),NA()))</f>
        <v/>
      </c>
      <c r="E198" s="26" t="str" cm="1">
        <f t="array" ref="E198">IF(OR($B198="",Premissas!$C$12=""),"",IFERROR(_xlfn.XLOOKUP($B198,INDEX(_xlfn.ANCHORARRAY(Dados!$H$5),0,1),INDEX(_xlfn.ANCHORARRAY(Dados!$H$5),0,2),NA(),-1),NA()))</f>
        <v/>
      </c>
      <c r="F198" s="26" t="str" cm="1">
        <f t="array" ref="F198">IF(OR($B198="",Premissas!$C$13=""),"",IFERROR(_xlfn.XLOOKUP($B198,INDEX(_xlfn.ANCHORARRAY(Dados!$K$5),0,1),INDEX(_xlfn.ANCHORARRAY(Dados!$K$5),0,2),NA(),-1),NA()))</f>
        <v/>
      </c>
      <c r="G198" s="26" t="str" cm="1">
        <f t="array" ref="G198">IF(OR($B198="",Premissas!$C$14=""),"",IFERROR(_xlfn.XLOOKUP($B198,INDEX(_xlfn.ANCHORARRAY(Dados!$N$5),0,1),INDEX(_xlfn.ANCHORARRAY(Dados!$N$5),0,2),NA(),-1),NA()))</f>
        <v/>
      </c>
      <c r="H198" s="26" t="str" cm="1">
        <f t="array" ref="H198">IF(OR($B198="",Premissas!$C$15=""),"",IFERROR(_xlfn.XLOOKUP($B198,INDEX(_xlfn.ANCHORARRAY(Dados!$Q$5),0,1),INDEX(_xlfn.ANCHORARRAY(Dados!$Q$5),0,2),NA(),-1),NA()))</f>
        <v/>
      </c>
      <c r="I198" s="27" t="str" cm="1">
        <f t="array" ref="I198">IF($B198="","",IFERROR(_xlfn.XLOOKUP($B198,INDEX(_xlfn.ANCHORARRAY(Dados!$T$5),0,1),_xlfn.ANCHORARRAY(Dados!$V$5),NA(),-1),NA()))</f>
        <v/>
      </c>
    </row>
    <row r="199" spans="2:9" x14ac:dyDescent="0.25">
      <c r="B199" s="24"/>
      <c r="C199" s="26" t="str" cm="1">
        <f t="array" ref="C199">IF(OR($B199="",Premissas!$C$10=""),"",IFERROR(_xlfn.XLOOKUP($B199,INDEX(_xlfn.ANCHORARRAY(Dados!$B$5),0,1),INDEX(_xlfn.ANCHORARRAY(Dados!$B$5),0,2),NA(),-1),NA()))</f>
        <v/>
      </c>
      <c r="D199" s="26" t="str" cm="1">
        <f t="array" ref="D199">IF(OR($B199="",Premissas!$C$11=""),"",IFERROR(_xlfn.XLOOKUP($B199,INDEX(_xlfn.ANCHORARRAY(Dados!$E$5),0,1),INDEX(_xlfn.ANCHORARRAY(Dados!$E$5),0,2),NA(),-1),NA()))</f>
        <v/>
      </c>
      <c r="E199" s="26" t="str" cm="1">
        <f t="array" ref="E199">IF(OR($B199="",Premissas!$C$12=""),"",IFERROR(_xlfn.XLOOKUP($B199,INDEX(_xlfn.ANCHORARRAY(Dados!$H$5),0,1),INDEX(_xlfn.ANCHORARRAY(Dados!$H$5),0,2),NA(),-1),NA()))</f>
        <v/>
      </c>
      <c r="F199" s="26" t="str" cm="1">
        <f t="array" ref="F199">IF(OR($B199="",Premissas!$C$13=""),"",IFERROR(_xlfn.XLOOKUP($B199,INDEX(_xlfn.ANCHORARRAY(Dados!$K$5),0,1),INDEX(_xlfn.ANCHORARRAY(Dados!$K$5),0,2),NA(),-1),NA()))</f>
        <v/>
      </c>
      <c r="G199" s="26" t="str" cm="1">
        <f t="array" ref="G199">IF(OR($B199="",Premissas!$C$14=""),"",IFERROR(_xlfn.XLOOKUP($B199,INDEX(_xlfn.ANCHORARRAY(Dados!$N$5),0,1),INDEX(_xlfn.ANCHORARRAY(Dados!$N$5),0,2),NA(),-1),NA()))</f>
        <v/>
      </c>
      <c r="H199" s="26" t="str" cm="1">
        <f t="array" ref="H199">IF(OR($B199="",Premissas!$C$15=""),"",IFERROR(_xlfn.XLOOKUP($B199,INDEX(_xlfn.ANCHORARRAY(Dados!$Q$5),0,1),INDEX(_xlfn.ANCHORARRAY(Dados!$Q$5),0,2),NA(),-1),NA()))</f>
        <v/>
      </c>
      <c r="I199" s="27" t="str" cm="1">
        <f t="array" ref="I199">IF($B199="","",IFERROR(_xlfn.XLOOKUP($B199,INDEX(_xlfn.ANCHORARRAY(Dados!$T$5),0,1),_xlfn.ANCHORARRAY(Dados!$V$5),NA(),-1),NA()))</f>
        <v/>
      </c>
    </row>
    <row r="200" spans="2:9" x14ac:dyDescent="0.25">
      <c r="B200" s="24"/>
      <c r="C200" s="26" t="str" cm="1">
        <f t="array" ref="C200">IF(OR($B200="",Premissas!$C$10=""),"",IFERROR(_xlfn.XLOOKUP($B200,INDEX(_xlfn.ANCHORARRAY(Dados!$B$5),0,1),INDEX(_xlfn.ANCHORARRAY(Dados!$B$5),0,2),NA(),-1),NA()))</f>
        <v/>
      </c>
      <c r="D200" s="26" t="str" cm="1">
        <f t="array" ref="D200">IF(OR($B200="",Premissas!$C$11=""),"",IFERROR(_xlfn.XLOOKUP($B200,INDEX(_xlfn.ANCHORARRAY(Dados!$E$5),0,1),INDEX(_xlfn.ANCHORARRAY(Dados!$E$5),0,2),NA(),-1),NA()))</f>
        <v/>
      </c>
      <c r="E200" s="26" t="str" cm="1">
        <f t="array" ref="E200">IF(OR($B200="",Premissas!$C$12=""),"",IFERROR(_xlfn.XLOOKUP($B200,INDEX(_xlfn.ANCHORARRAY(Dados!$H$5),0,1),INDEX(_xlfn.ANCHORARRAY(Dados!$H$5),0,2),NA(),-1),NA()))</f>
        <v/>
      </c>
      <c r="F200" s="26" t="str" cm="1">
        <f t="array" ref="F200">IF(OR($B200="",Premissas!$C$13=""),"",IFERROR(_xlfn.XLOOKUP($B200,INDEX(_xlfn.ANCHORARRAY(Dados!$K$5),0,1),INDEX(_xlfn.ANCHORARRAY(Dados!$K$5),0,2),NA(),-1),NA()))</f>
        <v/>
      </c>
      <c r="G200" s="26" t="str" cm="1">
        <f t="array" ref="G200">IF(OR($B200="",Premissas!$C$14=""),"",IFERROR(_xlfn.XLOOKUP($B200,INDEX(_xlfn.ANCHORARRAY(Dados!$N$5),0,1),INDEX(_xlfn.ANCHORARRAY(Dados!$N$5),0,2),NA(),-1),NA()))</f>
        <v/>
      </c>
      <c r="H200" s="26" t="str" cm="1">
        <f t="array" ref="H200">IF(OR($B200="",Premissas!$C$15=""),"",IFERROR(_xlfn.XLOOKUP($B200,INDEX(_xlfn.ANCHORARRAY(Dados!$Q$5),0,1),INDEX(_xlfn.ANCHORARRAY(Dados!$Q$5),0,2),NA(),-1),NA()))</f>
        <v/>
      </c>
      <c r="I200" s="27" t="str" cm="1">
        <f t="array" ref="I200">IF($B200="","",IFERROR(_xlfn.XLOOKUP($B200,INDEX(_xlfn.ANCHORARRAY(Dados!$T$5),0,1),_xlfn.ANCHORARRAY(Dados!$V$5),NA(),-1),NA()))</f>
        <v/>
      </c>
    </row>
    <row r="201" spans="2:9" x14ac:dyDescent="0.25">
      <c r="B201" s="24"/>
      <c r="C201" s="26" t="str" cm="1">
        <f t="array" ref="C201">IF(OR($B201="",Premissas!$C$10=""),"",IFERROR(_xlfn.XLOOKUP($B201,INDEX(_xlfn.ANCHORARRAY(Dados!$B$5),0,1),INDEX(_xlfn.ANCHORARRAY(Dados!$B$5),0,2),NA(),-1),NA()))</f>
        <v/>
      </c>
      <c r="D201" s="26" t="str" cm="1">
        <f t="array" ref="D201">IF(OR($B201="",Premissas!$C$11=""),"",IFERROR(_xlfn.XLOOKUP($B201,INDEX(_xlfn.ANCHORARRAY(Dados!$E$5),0,1),INDEX(_xlfn.ANCHORARRAY(Dados!$E$5),0,2),NA(),-1),NA()))</f>
        <v/>
      </c>
      <c r="E201" s="26" t="str" cm="1">
        <f t="array" ref="E201">IF(OR($B201="",Premissas!$C$12=""),"",IFERROR(_xlfn.XLOOKUP($B201,INDEX(_xlfn.ANCHORARRAY(Dados!$H$5),0,1),INDEX(_xlfn.ANCHORARRAY(Dados!$H$5),0,2),NA(),-1),NA()))</f>
        <v/>
      </c>
      <c r="F201" s="26" t="str" cm="1">
        <f t="array" ref="F201">IF(OR($B201="",Premissas!$C$13=""),"",IFERROR(_xlfn.XLOOKUP($B201,INDEX(_xlfn.ANCHORARRAY(Dados!$K$5),0,1),INDEX(_xlfn.ANCHORARRAY(Dados!$K$5),0,2),NA(),-1),NA()))</f>
        <v/>
      </c>
      <c r="G201" s="26" t="str" cm="1">
        <f t="array" ref="G201">IF(OR($B201="",Premissas!$C$14=""),"",IFERROR(_xlfn.XLOOKUP($B201,INDEX(_xlfn.ANCHORARRAY(Dados!$N$5),0,1),INDEX(_xlfn.ANCHORARRAY(Dados!$N$5),0,2),NA(),-1),NA()))</f>
        <v/>
      </c>
      <c r="H201" s="26" t="str" cm="1">
        <f t="array" ref="H201">IF(OR($B201="",Premissas!$C$15=""),"",IFERROR(_xlfn.XLOOKUP($B201,INDEX(_xlfn.ANCHORARRAY(Dados!$Q$5),0,1),INDEX(_xlfn.ANCHORARRAY(Dados!$Q$5),0,2),NA(),-1),NA()))</f>
        <v/>
      </c>
      <c r="I201" s="27" t="str" cm="1">
        <f t="array" ref="I201">IF($B201="","",IFERROR(_xlfn.XLOOKUP($B201,INDEX(_xlfn.ANCHORARRAY(Dados!$T$5),0,1),_xlfn.ANCHORARRAY(Dados!$V$5),NA(),-1),NA()))</f>
        <v/>
      </c>
    </row>
    <row r="202" spans="2:9" x14ac:dyDescent="0.25">
      <c r="B202" s="24"/>
      <c r="C202" s="26" t="str" cm="1">
        <f t="array" ref="C202">IF(OR($B202="",Premissas!$C$10=""),"",IFERROR(_xlfn.XLOOKUP($B202,INDEX(_xlfn.ANCHORARRAY(Dados!$B$5),0,1),INDEX(_xlfn.ANCHORARRAY(Dados!$B$5),0,2),NA(),-1),NA()))</f>
        <v/>
      </c>
      <c r="D202" s="26" t="str" cm="1">
        <f t="array" ref="D202">IF(OR($B202="",Premissas!$C$11=""),"",IFERROR(_xlfn.XLOOKUP($B202,INDEX(_xlfn.ANCHORARRAY(Dados!$E$5),0,1),INDEX(_xlfn.ANCHORARRAY(Dados!$E$5),0,2),NA(),-1),NA()))</f>
        <v/>
      </c>
      <c r="E202" s="26" t="str" cm="1">
        <f t="array" ref="E202">IF(OR($B202="",Premissas!$C$12=""),"",IFERROR(_xlfn.XLOOKUP($B202,INDEX(_xlfn.ANCHORARRAY(Dados!$H$5),0,1),INDEX(_xlfn.ANCHORARRAY(Dados!$H$5),0,2),NA(),-1),NA()))</f>
        <v/>
      </c>
      <c r="F202" s="26" t="str" cm="1">
        <f t="array" ref="F202">IF(OR($B202="",Premissas!$C$13=""),"",IFERROR(_xlfn.XLOOKUP($B202,INDEX(_xlfn.ANCHORARRAY(Dados!$K$5),0,1),INDEX(_xlfn.ANCHORARRAY(Dados!$K$5),0,2),NA(),-1),NA()))</f>
        <v/>
      </c>
      <c r="G202" s="26" t="str" cm="1">
        <f t="array" ref="G202">IF(OR($B202="",Premissas!$C$14=""),"",IFERROR(_xlfn.XLOOKUP($B202,INDEX(_xlfn.ANCHORARRAY(Dados!$N$5),0,1),INDEX(_xlfn.ANCHORARRAY(Dados!$N$5),0,2),NA(),-1),NA()))</f>
        <v/>
      </c>
      <c r="H202" s="26" t="str" cm="1">
        <f t="array" ref="H202">IF(OR($B202="",Premissas!$C$15=""),"",IFERROR(_xlfn.XLOOKUP($B202,INDEX(_xlfn.ANCHORARRAY(Dados!$Q$5),0,1),INDEX(_xlfn.ANCHORARRAY(Dados!$Q$5),0,2),NA(),-1),NA()))</f>
        <v/>
      </c>
      <c r="I202" s="27" t="str" cm="1">
        <f t="array" ref="I202">IF($B202="","",IFERROR(_xlfn.XLOOKUP($B202,INDEX(_xlfn.ANCHORARRAY(Dados!$T$5),0,1),_xlfn.ANCHORARRAY(Dados!$V$5),NA(),-1),NA()))</f>
        <v/>
      </c>
    </row>
    <row r="203" spans="2:9" x14ac:dyDescent="0.25">
      <c r="B203" s="24"/>
      <c r="C203" s="26" t="str" cm="1">
        <f t="array" ref="C203">IF(OR($B203="",Premissas!$C$10=""),"",IFERROR(_xlfn.XLOOKUP($B203,INDEX(_xlfn.ANCHORARRAY(Dados!$B$5),0,1),INDEX(_xlfn.ANCHORARRAY(Dados!$B$5),0,2),NA(),-1),NA()))</f>
        <v/>
      </c>
      <c r="D203" s="26" t="str" cm="1">
        <f t="array" ref="D203">IF(OR($B203="",Premissas!$C$11=""),"",IFERROR(_xlfn.XLOOKUP($B203,INDEX(_xlfn.ANCHORARRAY(Dados!$E$5),0,1),INDEX(_xlfn.ANCHORARRAY(Dados!$E$5),0,2),NA(),-1),NA()))</f>
        <v/>
      </c>
      <c r="E203" s="26" t="str" cm="1">
        <f t="array" ref="E203">IF(OR($B203="",Premissas!$C$12=""),"",IFERROR(_xlfn.XLOOKUP($B203,INDEX(_xlfn.ANCHORARRAY(Dados!$H$5),0,1),INDEX(_xlfn.ANCHORARRAY(Dados!$H$5),0,2),NA(),-1),NA()))</f>
        <v/>
      </c>
      <c r="F203" s="26" t="str" cm="1">
        <f t="array" ref="F203">IF(OR($B203="",Premissas!$C$13=""),"",IFERROR(_xlfn.XLOOKUP($B203,INDEX(_xlfn.ANCHORARRAY(Dados!$K$5),0,1),INDEX(_xlfn.ANCHORARRAY(Dados!$K$5),0,2),NA(),-1),NA()))</f>
        <v/>
      </c>
      <c r="G203" s="26" t="str" cm="1">
        <f t="array" ref="G203">IF(OR($B203="",Premissas!$C$14=""),"",IFERROR(_xlfn.XLOOKUP($B203,INDEX(_xlfn.ANCHORARRAY(Dados!$N$5),0,1),INDEX(_xlfn.ANCHORARRAY(Dados!$N$5),0,2),NA(),-1),NA()))</f>
        <v/>
      </c>
      <c r="H203" s="26" t="str" cm="1">
        <f t="array" ref="H203">IF(OR($B203="",Premissas!$C$15=""),"",IFERROR(_xlfn.XLOOKUP($B203,INDEX(_xlfn.ANCHORARRAY(Dados!$Q$5),0,1),INDEX(_xlfn.ANCHORARRAY(Dados!$Q$5),0,2),NA(),-1),NA()))</f>
        <v/>
      </c>
      <c r="I203" s="27" t="str" cm="1">
        <f t="array" ref="I203">IF($B203="","",IFERROR(_xlfn.XLOOKUP($B203,INDEX(_xlfn.ANCHORARRAY(Dados!$T$5),0,1),_xlfn.ANCHORARRAY(Dados!$V$5),NA(),-1),NA()))</f>
        <v/>
      </c>
    </row>
    <row r="204" spans="2:9" x14ac:dyDescent="0.25">
      <c r="B204" s="24"/>
      <c r="C204" s="26" t="str" cm="1">
        <f t="array" ref="C204">IF(OR($B204="",Premissas!$C$10=""),"",IFERROR(_xlfn.XLOOKUP($B204,INDEX(_xlfn.ANCHORARRAY(Dados!$B$5),0,1),INDEX(_xlfn.ANCHORARRAY(Dados!$B$5),0,2),NA(),-1),NA()))</f>
        <v/>
      </c>
      <c r="D204" s="26" t="str" cm="1">
        <f t="array" ref="D204">IF(OR($B204="",Premissas!$C$11=""),"",IFERROR(_xlfn.XLOOKUP($B204,INDEX(_xlfn.ANCHORARRAY(Dados!$E$5),0,1),INDEX(_xlfn.ANCHORARRAY(Dados!$E$5),0,2),NA(),-1),NA()))</f>
        <v/>
      </c>
      <c r="E204" s="26" t="str" cm="1">
        <f t="array" ref="E204">IF(OR($B204="",Premissas!$C$12=""),"",IFERROR(_xlfn.XLOOKUP($B204,INDEX(_xlfn.ANCHORARRAY(Dados!$H$5),0,1),INDEX(_xlfn.ANCHORARRAY(Dados!$H$5),0,2),NA(),-1),NA()))</f>
        <v/>
      </c>
      <c r="F204" s="26" t="str" cm="1">
        <f t="array" ref="F204">IF(OR($B204="",Premissas!$C$13=""),"",IFERROR(_xlfn.XLOOKUP($B204,INDEX(_xlfn.ANCHORARRAY(Dados!$K$5),0,1),INDEX(_xlfn.ANCHORARRAY(Dados!$K$5),0,2),NA(),-1),NA()))</f>
        <v/>
      </c>
      <c r="G204" s="26" t="str" cm="1">
        <f t="array" ref="G204">IF(OR($B204="",Premissas!$C$14=""),"",IFERROR(_xlfn.XLOOKUP($B204,INDEX(_xlfn.ANCHORARRAY(Dados!$N$5),0,1),INDEX(_xlfn.ANCHORARRAY(Dados!$N$5),0,2),NA(),-1),NA()))</f>
        <v/>
      </c>
      <c r="H204" s="26" t="str" cm="1">
        <f t="array" ref="H204">IF(OR($B204="",Premissas!$C$15=""),"",IFERROR(_xlfn.XLOOKUP($B204,INDEX(_xlfn.ANCHORARRAY(Dados!$Q$5),0,1),INDEX(_xlfn.ANCHORARRAY(Dados!$Q$5),0,2),NA(),-1),NA()))</f>
        <v/>
      </c>
      <c r="I204" s="27" t="str" cm="1">
        <f t="array" ref="I204">IF($B204="","",IFERROR(_xlfn.XLOOKUP($B204,INDEX(_xlfn.ANCHORARRAY(Dados!$T$5),0,1),_xlfn.ANCHORARRAY(Dados!$V$5),NA(),-1),NA()))</f>
        <v/>
      </c>
    </row>
    <row r="205" spans="2:9" x14ac:dyDescent="0.25">
      <c r="B205" s="24"/>
      <c r="C205" s="26" t="str" cm="1">
        <f t="array" ref="C205">IF(OR($B205="",Premissas!$C$10=""),"",IFERROR(_xlfn.XLOOKUP($B205,INDEX(_xlfn.ANCHORARRAY(Dados!$B$5),0,1),INDEX(_xlfn.ANCHORARRAY(Dados!$B$5),0,2),NA(),-1),NA()))</f>
        <v/>
      </c>
      <c r="D205" s="26" t="str" cm="1">
        <f t="array" ref="D205">IF(OR($B205="",Premissas!$C$11=""),"",IFERROR(_xlfn.XLOOKUP($B205,INDEX(_xlfn.ANCHORARRAY(Dados!$E$5),0,1),INDEX(_xlfn.ANCHORARRAY(Dados!$E$5),0,2),NA(),-1),NA()))</f>
        <v/>
      </c>
      <c r="E205" s="26" t="str" cm="1">
        <f t="array" ref="E205">IF(OR($B205="",Premissas!$C$12=""),"",IFERROR(_xlfn.XLOOKUP($B205,INDEX(_xlfn.ANCHORARRAY(Dados!$H$5),0,1),INDEX(_xlfn.ANCHORARRAY(Dados!$H$5),0,2),NA(),-1),NA()))</f>
        <v/>
      </c>
      <c r="F205" s="26" t="str" cm="1">
        <f t="array" ref="F205">IF(OR($B205="",Premissas!$C$13=""),"",IFERROR(_xlfn.XLOOKUP($B205,INDEX(_xlfn.ANCHORARRAY(Dados!$K$5),0,1),INDEX(_xlfn.ANCHORARRAY(Dados!$K$5),0,2),NA(),-1),NA()))</f>
        <v/>
      </c>
      <c r="G205" s="26" t="str" cm="1">
        <f t="array" ref="G205">IF(OR($B205="",Premissas!$C$14=""),"",IFERROR(_xlfn.XLOOKUP($B205,INDEX(_xlfn.ANCHORARRAY(Dados!$N$5),0,1),INDEX(_xlfn.ANCHORARRAY(Dados!$N$5),0,2),NA(),-1),NA()))</f>
        <v/>
      </c>
      <c r="H205" s="26" t="str" cm="1">
        <f t="array" ref="H205">IF(OR($B205="",Premissas!$C$15=""),"",IFERROR(_xlfn.XLOOKUP($B205,INDEX(_xlfn.ANCHORARRAY(Dados!$Q$5),0,1),INDEX(_xlfn.ANCHORARRAY(Dados!$Q$5),0,2),NA(),-1),NA()))</f>
        <v/>
      </c>
      <c r="I205" s="27" t="str" cm="1">
        <f t="array" ref="I205">IF($B205="","",IFERROR(_xlfn.XLOOKUP($B205,INDEX(_xlfn.ANCHORARRAY(Dados!$T$5),0,1),_xlfn.ANCHORARRAY(Dados!$V$5),NA(),-1),NA()))</f>
        <v/>
      </c>
    </row>
    <row r="206" spans="2:9" x14ac:dyDescent="0.25">
      <c r="B206" s="24"/>
      <c r="C206" s="26" t="str" cm="1">
        <f t="array" ref="C206">IF(OR($B206="",Premissas!$C$10=""),"",IFERROR(_xlfn.XLOOKUP($B206,INDEX(_xlfn.ANCHORARRAY(Dados!$B$5),0,1),INDEX(_xlfn.ANCHORARRAY(Dados!$B$5),0,2),NA(),-1),NA()))</f>
        <v/>
      </c>
      <c r="D206" s="26" t="str" cm="1">
        <f t="array" ref="D206">IF(OR($B206="",Premissas!$C$11=""),"",IFERROR(_xlfn.XLOOKUP($B206,INDEX(_xlfn.ANCHORARRAY(Dados!$E$5),0,1),INDEX(_xlfn.ANCHORARRAY(Dados!$E$5),0,2),NA(),-1),NA()))</f>
        <v/>
      </c>
      <c r="E206" s="26" t="str" cm="1">
        <f t="array" ref="E206">IF(OR($B206="",Premissas!$C$12=""),"",IFERROR(_xlfn.XLOOKUP($B206,INDEX(_xlfn.ANCHORARRAY(Dados!$H$5),0,1),INDEX(_xlfn.ANCHORARRAY(Dados!$H$5),0,2),NA(),-1),NA()))</f>
        <v/>
      </c>
      <c r="F206" s="26" t="str" cm="1">
        <f t="array" ref="F206">IF(OR($B206="",Premissas!$C$13=""),"",IFERROR(_xlfn.XLOOKUP($B206,INDEX(_xlfn.ANCHORARRAY(Dados!$K$5),0,1),INDEX(_xlfn.ANCHORARRAY(Dados!$K$5),0,2),NA(),-1),NA()))</f>
        <v/>
      </c>
      <c r="G206" s="26" t="str" cm="1">
        <f t="array" ref="G206">IF(OR($B206="",Premissas!$C$14=""),"",IFERROR(_xlfn.XLOOKUP($B206,INDEX(_xlfn.ANCHORARRAY(Dados!$N$5),0,1),INDEX(_xlfn.ANCHORARRAY(Dados!$N$5),0,2),NA(),-1),NA()))</f>
        <v/>
      </c>
      <c r="H206" s="26" t="str" cm="1">
        <f t="array" ref="H206">IF(OR($B206="",Premissas!$C$15=""),"",IFERROR(_xlfn.XLOOKUP($B206,INDEX(_xlfn.ANCHORARRAY(Dados!$Q$5),0,1),INDEX(_xlfn.ANCHORARRAY(Dados!$Q$5),0,2),NA(),-1),NA()))</f>
        <v/>
      </c>
      <c r="I206" s="27" t="str" cm="1">
        <f t="array" ref="I206">IF($B206="","",IFERROR(_xlfn.XLOOKUP($B206,INDEX(_xlfn.ANCHORARRAY(Dados!$T$5),0,1),_xlfn.ANCHORARRAY(Dados!$V$5),NA(),-1),NA()))</f>
        <v/>
      </c>
    </row>
    <row r="207" spans="2:9" x14ac:dyDescent="0.25">
      <c r="B207" s="24"/>
      <c r="C207" s="26" t="str" cm="1">
        <f t="array" ref="C207">IF(OR($B207="",Premissas!$C$10=""),"",IFERROR(_xlfn.XLOOKUP($B207,INDEX(_xlfn.ANCHORARRAY(Dados!$B$5),0,1),INDEX(_xlfn.ANCHORARRAY(Dados!$B$5),0,2),NA(),-1),NA()))</f>
        <v/>
      </c>
      <c r="D207" s="26" t="str" cm="1">
        <f t="array" ref="D207">IF(OR($B207="",Premissas!$C$11=""),"",IFERROR(_xlfn.XLOOKUP($B207,INDEX(_xlfn.ANCHORARRAY(Dados!$E$5),0,1),INDEX(_xlfn.ANCHORARRAY(Dados!$E$5),0,2),NA(),-1),NA()))</f>
        <v/>
      </c>
      <c r="E207" s="26" t="str" cm="1">
        <f t="array" ref="E207">IF(OR($B207="",Premissas!$C$12=""),"",IFERROR(_xlfn.XLOOKUP($B207,INDEX(_xlfn.ANCHORARRAY(Dados!$H$5),0,1),INDEX(_xlfn.ANCHORARRAY(Dados!$H$5),0,2),NA(),-1),NA()))</f>
        <v/>
      </c>
      <c r="F207" s="26" t="str" cm="1">
        <f t="array" ref="F207">IF(OR($B207="",Premissas!$C$13=""),"",IFERROR(_xlfn.XLOOKUP($B207,INDEX(_xlfn.ANCHORARRAY(Dados!$K$5),0,1),INDEX(_xlfn.ANCHORARRAY(Dados!$K$5),0,2),NA(),-1),NA()))</f>
        <v/>
      </c>
      <c r="G207" s="26" t="str" cm="1">
        <f t="array" ref="G207">IF(OR($B207="",Premissas!$C$14=""),"",IFERROR(_xlfn.XLOOKUP($B207,INDEX(_xlfn.ANCHORARRAY(Dados!$N$5),0,1),INDEX(_xlfn.ANCHORARRAY(Dados!$N$5),0,2),NA(),-1),NA()))</f>
        <v/>
      </c>
      <c r="H207" s="26" t="str" cm="1">
        <f t="array" ref="H207">IF(OR($B207="",Premissas!$C$15=""),"",IFERROR(_xlfn.XLOOKUP($B207,INDEX(_xlfn.ANCHORARRAY(Dados!$Q$5),0,1),INDEX(_xlfn.ANCHORARRAY(Dados!$Q$5),0,2),NA(),-1),NA()))</f>
        <v/>
      </c>
      <c r="I207" s="27" t="str" cm="1">
        <f t="array" ref="I207">IF($B207="","",IFERROR(_xlfn.XLOOKUP($B207,INDEX(_xlfn.ANCHORARRAY(Dados!$T$5),0,1),_xlfn.ANCHORARRAY(Dados!$V$5),NA(),-1),NA()))</f>
        <v/>
      </c>
    </row>
    <row r="208" spans="2:9" x14ac:dyDescent="0.25">
      <c r="B208" s="24"/>
      <c r="C208" s="26" t="str" cm="1">
        <f t="array" ref="C208">IF(OR($B208="",Premissas!$C$10=""),"",IFERROR(_xlfn.XLOOKUP($B208,INDEX(_xlfn.ANCHORARRAY(Dados!$B$5),0,1),INDEX(_xlfn.ANCHORARRAY(Dados!$B$5),0,2),NA(),-1),NA()))</f>
        <v/>
      </c>
      <c r="D208" s="26" t="str" cm="1">
        <f t="array" ref="D208">IF(OR($B208="",Premissas!$C$11=""),"",IFERROR(_xlfn.XLOOKUP($B208,INDEX(_xlfn.ANCHORARRAY(Dados!$E$5),0,1),INDEX(_xlfn.ANCHORARRAY(Dados!$E$5),0,2),NA(),-1),NA()))</f>
        <v/>
      </c>
      <c r="E208" s="26" t="str" cm="1">
        <f t="array" ref="E208">IF(OR($B208="",Premissas!$C$12=""),"",IFERROR(_xlfn.XLOOKUP($B208,INDEX(_xlfn.ANCHORARRAY(Dados!$H$5),0,1),INDEX(_xlfn.ANCHORARRAY(Dados!$H$5),0,2),NA(),-1),NA()))</f>
        <v/>
      </c>
      <c r="F208" s="26" t="str" cm="1">
        <f t="array" ref="F208">IF(OR($B208="",Premissas!$C$13=""),"",IFERROR(_xlfn.XLOOKUP($B208,INDEX(_xlfn.ANCHORARRAY(Dados!$K$5),0,1),INDEX(_xlfn.ANCHORARRAY(Dados!$K$5),0,2),NA(),-1),NA()))</f>
        <v/>
      </c>
      <c r="G208" s="26" t="str" cm="1">
        <f t="array" ref="G208">IF(OR($B208="",Premissas!$C$14=""),"",IFERROR(_xlfn.XLOOKUP($B208,INDEX(_xlfn.ANCHORARRAY(Dados!$N$5),0,1),INDEX(_xlfn.ANCHORARRAY(Dados!$N$5),0,2),NA(),-1),NA()))</f>
        <v/>
      </c>
      <c r="H208" s="26" t="str" cm="1">
        <f t="array" ref="H208">IF(OR($B208="",Premissas!$C$15=""),"",IFERROR(_xlfn.XLOOKUP($B208,INDEX(_xlfn.ANCHORARRAY(Dados!$Q$5),0,1),INDEX(_xlfn.ANCHORARRAY(Dados!$Q$5),0,2),NA(),-1),NA()))</f>
        <v/>
      </c>
      <c r="I208" s="27" t="str" cm="1">
        <f t="array" ref="I208">IF($B208="","",IFERROR(_xlfn.XLOOKUP($B208,INDEX(_xlfn.ANCHORARRAY(Dados!$T$5),0,1),_xlfn.ANCHORARRAY(Dados!$V$5),NA(),-1),NA()))</f>
        <v/>
      </c>
    </row>
    <row r="209" spans="2:9" x14ac:dyDescent="0.25">
      <c r="B209" s="24"/>
      <c r="C209" s="26" t="str" cm="1">
        <f t="array" ref="C209">IF(OR($B209="",Premissas!$C$10=""),"",IFERROR(_xlfn.XLOOKUP($B209,INDEX(_xlfn.ANCHORARRAY(Dados!$B$5),0,1),INDEX(_xlfn.ANCHORARRAY(Dados!$B$5),0,2),NA(),-1),NA()))</f>
        <v/>
      </c>
      <c r="D209" s="26" t="str" cm="1">
        <f t="array" ref="D209">IF(OR($B209="",Premissas!$C$11=""),"",IFERROR(_xlfn.XLOOKUP($B209,INDEX(_xlfn.ANCHORARRAY(Dados!$E$5),0,1),INDEX(_xlfn.ANCHORARRAY(Dados!$E$5),0,2),NA(),-1),NA()))</f>
        <v/>
      </c>
      <c r="E209" s="26" t="str" cm="1">
        <f t="array" ref="E209">IF(OR($B209="",Premissas!$C$12=""),"",IFERROR(_xlfn.XLOOKUP($B209,INDEX(_xlfn.ANCHORARRAY(Dados!$H$5),0,1),INDEX(_xlfn.ANCHORARRAY(Dados!$H$5),0,2),NA(),-1),NA()))</f>
        <v/>
      </c>
      <c r="F209" s="26" t="str" cm="1">
        <f t="array" ref="F209">IF(OR($B209="",Premissas!$C$13=""),"",IFERROR(_xlfn.XLOOKUP($B209,INDEX(_xlfn.ANCHORARRAY(Dados!$K$5),0,1),INDEX(_xlfn.ANCHORARRAY(Dados!$K$5),0,2),NA(),-1),NA()))</f>
        <v/>
      </c>
      <c r="G209" s="26" t="str" cm="1">
        <f t="array" ref="G209">IF(OR($B209="",Premissas!$C$14=""),"",IFERROR(_xlfn.XLOOKUP($B209,INDEX(_xlfn.ANCHORARRAY(Dados!$N$5),0,1),INDEX(_xlfn.ANCHORARRAY(Dados!$N$5),0,2),NA(),-1),NA()))</f>
        <v/>
      </c>
      <c r="H209" s="26" t="str" cm="1">
        <f t="array" ref="H209">IF(OR($B209="",Premissas!$C$15=""),"",IFERROR(_xlfn.XLOOKUP($B209,INDEX(_xlfn.ANCHORARRAY(Dados!$Q$5),0,1),INDEX(_xlfn.ANCHORARRAY(Dados!$Q$5),0,2),NA(),-1),NA()))</f>
        <v/>
      </c>
      <c r="I209" s="27" t="str" cm="1">
        <f t="array" ref="I209">IF($B209="","",IFERROR(_xlfn.XLOOKUP($B209,INDEX(_xlfn.ANCHORARRAY(Dados!$T$5),0,1),_xlfn.ANCHORARRAY(Dados!$V$5),NA(),-1),NA()))</f>
        <v/>
      </c>
    </row>
    <row r="210" spans="2:9" x14ac:dyDescent="0.25">
      <c r="B210" s="24"/>
      <c r="C210" s="26" t="str" cm="1">
        <f t="array" ref="C210">IF(OR($B210="",Premissas!$C$10=""),"",IFERROR(_xlfn.XLOOKUP($B210,INDEX(_xlfn.ANCHORARRAY(Dados!$B$5),0,1),INDEX(_xlfn.ANCHORARRAY(Dados!$B$5),0,2),NA(),-1),NA()))</f>
        <v/>
      </c>
      <c r="D210" s="26" t="str" cm="1">
        <f t="array" ref="D210">IF(OR($B210="",Premissas!$C$11=""),"",IFERROR(_xlfn.XLOOKUP($B210,INDEX(_xlfn.ANCHORARRAY(Dados!$E$5),0,1),INDEX(_xlfn.ANCHORARRAY(Dados!$E$5),0,2),NA(),-1),NA()))</f>
        <v/>
      </c>
      <c r="E210" s="26" t="str" cm="1">
        <f t="array" ref="E210">IF(OR($B210="",Premissas!$C$12=""),"",IFERROR(_xlfn.XLOOKUP($B210,INDEX(_xlfn.ANCHORARRAY(Dados!$H$5),0,1),INDEX(_xlfn.ANCHORARRAY(Dados!$H$5),0,2),NA(),-1),NA()))</f>
        <v/>
      </c>
      <c r="F210" s="26" t="str" cm="1">
        <f t="array" ref="F210">IF(OR($B210="",Premissas!$C$13=""),"",IFERROR(_xlfn.XLOOKUP($B210,INDEX(_xlfn.ANCHORARRAY(Dados!$K$5),0,1),INDEX(_xlfn.ANCHORARRAY(Dados!$K$5),0,2),NA(),-1),NA()))</f>
        <v/>
      </c>
      <c r="G210" s="26" t="str" cm="1">
        <f t="array" ref="G210">IF(OR($B210="",Premissas!$C$14=""),"",IFERROR(_xlfn.XLOOKUP($B210,INDEX(_xlfn.ANCHORARRAY(Dados!$N$5),0,1),INDEX(_xlfn.ANCHORARRAY(Dados!$N$5),0,2),NA(),-1),NA()))</f>
        <v/>
      </c>
      <c r="H210" s="26" t="str" cm="1">
        <f t="array" ref="H210">IF(OR($B210="",Premissas!$C$15=""),"",IFERROR(_xlfn.XLOOKUP($B210,INDEX(_xlfn.ANCHORARRAY(Dados!$Q$5),0,1),INDEX(_xlfn.ANCHORARRAY(Dados!$Q$5),0,2),NA(),-1),NA()))</f>
        <v/>
      </c>
      <c r="I210" s="27" t="str" cm="1">
        <f t="array" ref="I210">IF($B210="","",IFERROR(_xlfn.XLOOKUP($B210,INDEX(_xlfn.ANCHORARRAY(Dados!$T$5),0,1),_xlfn.ANCHORARRAY(Dados!$V$5),NA(),-1),NA()))</f>
        <v/>
      </c>
    </row>
    <row r="211" spans="2:9" x14ac:dyDescent="0.25">
      <c r="B211" s="24"/>
      <c r="C211" s="26" t="str" cm="1">
        <f t="array" ref="C211">IF(OR($B211="",Premissas!$C$10=""),"",IFERROR(_xlfn.XLOOKUP($B211,INDEX(_xlfn.ANCHORARRAY(Dados!$B$5),0,1),INDEX(_xlfn.ANCHORARRAY(Dados!$B$5),0,2),NA(),-1),NA()))</f>
        <v/>
      </c>
      <c r="D211" s="26" t="str" cm="1">
        <f t="array" ref="D211">IF(OR($B211="",Premissas!$C$11=""),"",IFERROR(_xlfn.XLOOKUP($B211,INDEX(_xlfn.ANCHORARRAY(Dados!$E$5),0,1),INDEX(_xlfn.ANCHORARRAY(Dados!$E$5),0,2),NA(),-1),NA()))</f>
        <v/>
      </c>
      <c r="E211" s="26" t="str" cm="1">
        <f t="array" ref="E211">IF(OR($B211="",Premissas!$C$12=""),"",IFERROR(_xlfn.XLOOKUP($B211,INDEX(_xlfn.ANCHORARRAY(Dados!$H$5),0,1),INDEX(_xlfn.ANCHORARRAY(Dados!$H$5),0,2),NA(),-1),NA()))</f>
        <v/>
      </c>
      <c r="F211" s="26" t="str" cm="1">
        <f t="array" ref="F211">IF(OR($B211="",Premissas!$C$13=""),"",IFERROR(_xlfn.XLOOKUP($B211,INDEX(_xlfn.ANCHORARRAY(Dados!$K$5),0,1),INDEX(_xlfn.ANCHORARRAY(Dados!$K$5),0,2),NA(),-1),NA()))</f>
        <v/>
      </c>
      <c r="G211" s="26" t="str" cm="1">
        <f t="array" ref="G211">IF(OR($B211="",Premissas!$C$14=""),"",IFERROR(_xlfn.XLOOKUP($B211,INDEX(_xlfn.ANCHORARRAY(Dados!$N$5),0,1),INDEX(_xlfn.ANCHORARRAY(Dados!$N$5),0,2),NA(),-1),NA()))</f>
        <v/>
      </c>
      <c r="H211" s="26" t="str" cm="1">
        <f t="array" ref="H211">IF(OR($B211="",Premissas!$C$15=""),"",IFERROR(_xlfn.XLOOKUP($B211,INDEX(_xlfn.ANCHORARRAY(Dados!$Q$5),0,1),INDEX(_xlfn.ANCHORARRAY(Dados!$Q$5),0,2),NA(),-1),NA()))</f>
        <v/>
      </c>
      <c r="I211" s="27" t="str" cm="1">
        <f t="array" ref="I211">IF($B211="","",IFERROR(_xlfn.XLOOKUP($B211,INDEX(_xlfn.ANCHORARRAY(Dados!$T$5),0,1),_xlfn.ANCHORARRAY(Dados!$V$5),NA(),-1),NA()))</f>
        <v/>
      </c>
    </row>
    <row r="212" spans="2:9" x14ac:dyDescent="0.25">
      <c r="B212" s="24"/>
      <c r="C212" s="26" t="str" cm="1">
        <f t="array" ref="C212">IF(OR($B212="",Premissas!$C$10=""),"",IFERROR(_xlfn.XLOOKUP($B212,INDEX(_xlfn.ANCHORARRAY(Dados!$B$5),0,1),INDEX(_xlfn.ANCHORARRAY(Dados!$B$5),0,2),NA(),-1),NA()))</f>
        <v/>
      </c>
      <c r="D212" s="26" t="str" cm="1">
        <f t="array" ref="D212">IF(OR($B212="",Premissas!$C$11=""),"",IFERROR(_xlfn.XLOOKUP($B212,INDEX(_xlfn.ANCHORARRAY(Dados!$E$5),0,1),INDEX(_xlfn.ANCHORARRAY(Dados!$E$5),0,2),NA(),-1),NA()))</f>
        <v/>
      </c>
      <c r="E212" s="26" t="str" cm="1">
        <f t="array" ref="E212">IF(OR($B212="",Premissas!$C$12=""),"",IFERROR(_xlfn.XLOOKUP($B212,INDEX(_xlfn.ANCHORARRAY(Dados!$H$5),0,1),INDEX(_xlfn.ANCHORARRAY(Dados!$H$5),0,2),NA(),-1),NA()))</f>
        <v/>
      </c>
      <c r="F212" s="26" t="str" cm="1">
        <f t="array" ref="F212">IF(OR($B212="",Premissas!$C$13=""),"",IFERROR(_xlfn.XLOOKUP($B212,INDEX(_xlfn.ANCHORARRAY(Dados!$K$5),0,1),INDEX(_xlfn.ANCHORARRAY(Dados!$K$5),0,2),NA(),-1),NA()))</f>
        <v/>
      </c>
      <c r="G212" s="26" t="str" cm="1">
        <f t="array" ref="G212">IF(OR($B212="",Premissas!$C$14=""),"",IFERROR(_xlfn.XLOOKUP($B212,INDEX(_xlfn.ANCHORARRAY(Dados!$N$5),0,1),INDEX(_xlfn.ANCHORARRAY(Dados!$N$5),0,2),NA(),-1),NA()))</f>
        <v/>
      </c>
      <c r="H212" s="26" t="str" cm="1">
        <f t="array" ref="H212">IF(OR($B212="",Premissas!$C$15=""),"",IFERROR(_xlfn.XLOOKUP($B212,INDEX(_xlfn.ANCHORARRAY(Dados!$Q$5),0,1),INDEX(_xlfn.ANCHORARRAY(Dados!$Q$5),0,2),NA(),-1),NA()))</f>
        <v/>
      </c>
      <c r="I212" s="27" t="str" cm="1">
        <f t="array" ref="I212">IF($B212="","",IFERROR(_xlfn.XLOOKUP($B212,INDEX(_xlfn.ANCHORARRAY(Dados!$T$5),0,1),_xlfn.ANCHORARRAY(Dados!$V$5),NA(),-1),NA()))</f>
        <v/>
      </c>
    </row>
    <row r="213" spans="2:9" x14ac:dyDescent="0.25">
      <c r="B213" s="24"/>
      <c r="C213" s="26" t="str" cm="1">
        <f t="array" ref="C213">IF(OR($B213="",Premissas!$C$10=""),"",IFERROR(_xlfn.XLOOKUP($B213,INDEX(_xlfn.ANCHORARRAY(Dados!$B$5),0,1),INDEX(_xlfn.ANCHORARRAY(Dados!$B$5),0,2),NA(),-1),NA()))</f>
        <v/>
      </c>
      <c r="D213" s="26" t="str" cm="1">
        <f t="array" ref="D213">IF(OR($B213="",Premissas!$C$11=""),"",IFERROR(_xlfn.XLOOKUP($B213,INDEX(_xlfn.ANCHORARRAY(Dados!$E$5),0,1),INDEX(_xlfn.ANCHORARRAY(Dados!$E$5),0,2),NA(),-1),NA()))</f>
        <v/>
      </c>
      <c r="E213" s="26" t="str" cm="1">
        <f t="array" ref="E213">IF(OR($B213="",Premissas!$C$12=""),"",IFERROR(_xlfn.XLOOKUP($B213,INDEX(_xlfn.ANCHORARRAY(Dados!$H$5),0,1),INDEX(_xlfn.ANCHORARRAY(Dados!$H$5),0,2),NA(),-1),NA()))</f>
        <v/>
      </c>
      <c r="F213" s="26" t="str" cm="1">
        <f t="array" ref="F213">IF(OR($B213="",Premissas!$C$13=""),"",IFERROR(_xlfn.XLOOKUP($B213,INDEX(_xlfn.ANCHORARRAY(Dados!$K$5),0,1),INDEX(_xlfn.ANCHORARRAY(Dados!$K$5),0,2),NA(),-1),NA()))</f>
        <v/>
      </c>
      <c r="G213" s="26" t="str" cm="1">
        <f t="array" ref="G213">IF(OR($B213="",Premissas!$C$14=""),"",IFERROR(_xlfn.XLOOKUP($B213,INDEX(_xlfn.ANCHORARRAY(Dados!$N$5),0,1),INDEX(_xlfn.ANCHORARRAY(Dados!$N$5),0,2),NA(),-1),NA()))</f>
        <v/>
      </c>
      <c r="H213" s="26" t="str" cm="1">
        <f t="array" ref="H213">IF(OR($B213="",Premissas!$C$15=""),"",IFERROR(_xlfn.XLOOKUP($B213,INDEX(_xlfn.ANCHORARRAY(Dados!$Q$5),0,1),INDEX(_xlfn.ANCHORARRAY(Dados!$Q$5),0,2),NA(),-1),NA()))</f>
        <v/>
      </c>
      <c r="I213" s="27" t="str" cm="1">
        <f t="array" ref="I213">IF($B213="","",IFERROR(_xlfn.XLOOKUP($B213,INDEX(_xlfn.ANCHORARRAY(Dados!$T$5),0,1),_xlfn.ANCHORARRAY(Dados!$V$5),NA(),-1),NA()))</f>
        <v/>
      </c>
    </row>
    <row r="214" spans="2:9" x14ac:dyDescent="0.25">
      <c r="B214" s="24"/>
      <c r="C214" s="26" t="str" cm="1">
        <f t="array" ref="C214">IF(OR($B214="",Premissas!$C$10=""),"",IFERROR(_xlfn.XLOOKUP($B214,INDEX(_xlfn.ANCHORARRAY(Dados!$B$5),0,1),INDEX(_xlfn.ANCHORARRAY(Dados!$B$5),0,2),NA(),-1),NA()))</f>
        <v/>
      </c>
      <c r="D214" s="26" t="str" cm="1">
        <f t="array" ref="D214">IF(OR($B214="",Premissas!$C$11=""),"",IFERROR(_xlfn.XLOOKUP($B214,INDEX(_xlfn.ANCHORARRAY(Dados!$E$5),0,1),INDEX(_xlfn.ANCHORARRAY(Dados!$E$5),0,2),NA(),-1),NA()))</f>
        <v/>
      </c>
      <c r="E214" s="26" t="str" cm="1">
        <f t="array" ref="E214">IF(OR($B214="",Premissas!$C$12=""),"",IFERROR(_xlfn.XLOOKUP($B214,INDEX(_xlfn.ANCHORARRAY(Dados!$H$5),0,1),INDEX(_xlfn.ANCHORARRAY(Dados!$H$5),0,2),NA(),-1),NA()))</f>
        <v/>
      </c>
      <c r="F214" s="26" t="str" cm="1">
        <f t="array" ref="F214">IF(OR($B214="",Premissas!$C$13=""),"",IFERROR(_xlfn.XLOOKUP($B214,INDEX(_xlfn.ANCHORARRAY(Dados!$K$5),0,1),INDEX(_xlfn.ANCHORARRAY(Dados!$K$5),0,2),NA(),-1),NA()))</f>
        <v/>
      </c>
      <c r="G214" s="26" t="str" cm="1">
        <f t="array" ref="G214">IF(OR($B214="",Premissas!$C$14=""),"",IFERROR(_xlfn.XLOOKUP($B214,INDEX(_xlfn.ANCHORARRAY(Dados!$N$5),0,1),INDEX(_xlfn.ANCHORARRAY(Dados!$N$5),0,2),NA(),-1),NA()))</f>
        <v/>
      </c>
      <c r="H214" s="26" t="str" cm="1">
        <f t="array" ref="H214">IF(OR($B214="",Premissas!$C$15=""),"",IFERROR(_xlfn.XLOOKUP($B214,INDEX(_xlfn.ANCHORARRAY(Dados!$Q$5),0,1),INDEX(_xlfn.ANCHORARRAY(Dados!$Q$5),0,2),NA(),-1),NA()))</f>
        <v/>
      </c>
      <c r="I214" s="27" t="str" cm="1">
        <f t="array" ref="I214">IF($B214="","",IFERROR(_xlfn.XLOOKUP($B214,INDEX(_xlfn.ANCHORARRAY(Dados!$T$5),0,1),_xlfn.ANCHORARRAY(Dados!$V$5),NA(),-1),NA()))</f>
        <v/>
      </c>
    </row>
    <row r="215" spans="2:9" x14ac:dyDescent="0.25">
      <c r="B215" s="24"/>
      <c r="C215" s="26" t="str" cm="1">
        <f t="array" ref="C215">IF(OR($B215="",Premissas!$C$10=""),"",IFERROR(_xlfn.XLOOKUP($B215,INDEX(_xlfn.ANCHORARRAY(Dados!$B$5),0,1),INDEX(_xlfn.ANCHORARRAY(Dados!$B$5),0,2),NA(),-1),NA()))</f>
        <v/>
      </c>
      <c r="D215" s="26" t="str" cm="1">
        <f t="array" ref="D215">IF(OR($B215="",Premissas!$C$11=""),"",IFERROR(_xlfn.XLOOKUP($B215,INDEX(_xlfn.ANCHORARRAY(Dados!$E$5),0,1),INDEX(_xlfn.ANCHORARRAY(Dados!$E$5),0,2),NA(),-1),NA()))</f>
        <v/>
      </c>
      <c r="E215" s="26" t="str" cm="1">
        <f t="array" ref="E215">IF(OR($B215="",Premissas!$C$12=""),"",IFERROR(_xlfn.XLOOKUP($B215,INDEX(_xlfn.ANCHORARRAY(Dados!$H$5),0,1),INDEX(_xlfn.ANCHORARRAY(Dados!$H$5),0,2),NA(),-1),NA()))</f>
        <v/>
      </c>
      <c r="F215" s="26" t="str" cm="1">
        <f t="array" ref="F215">IF(OR($B215="",Premissas!$C$13=""),"",IFERROR(_xlfn.XLOOKUP($B215,INDEX(_xlfn.ANCHORARRAY(Dados!$K$5),0,1),INDEX(_xlfn.ANCHORARRAY(Dados!$K$5),0,2),NA(),-1),NA()))</f>
        <v/>
      </c>
      <c r="G215" s="26" t="str" cm="1">
        <f t="array" ref="G215">IF(OR($B215="",Premissas!$C$14=""),"",IFERROR(_xlfn.XLOOKUP($B215,INDEX(_xlfn.ANCHORARRAY(Dados!$N$5),0,1),INDEX(_xlfn.ANCHORARRAY(Dados!$N$5),0,2),NA(),-1),NA()))</f>
        <v/>
      </c>
      <c r="H215" s="26" t="str" cm="1">
        <f t="array" ref="H215">IF(OR($B215="",Premissas!$C$15=""),"",IFERROR(_xlfn.XLOOKUP($B215,INDEX(_xlfn.ANCHORARRAY(Dados!$Q$5),0,1),INDEX(_xlfn.ANCHORARRAY(Dados!$Q$5),0,2),NA(),-1),NA()))</f>
        <v/>
      </c>
      <c r="I215" s="27" t="str" cm="1">
        <f t="array" ref="I215">IF($B215="","",IFERROR(_xlfn.XLOOKUP($B215,INDEX(_xlfn.ANCHORARRAY(Dados!$T$5),0,1),_xlfn.ANCHORARRAY(Dados!$V$5),NA(),-1),NA()))</f>
        <v/>
      </c>
    </row>
    <row r="216" spans="2:9" x14ac:dyDescent="0.25">
      <c r="B216" s="24"/>
      <c r="C216" s="26" t="str" cm="1">
        <f t="array" ref="C216">IF(OR($B216="",Premissas!$C$10=""),"",IFERROR(_xlfn.XLOOKUP($B216,INDEX(_xlfn.ANCHORARRAY(Dados!$B$5),0,1),INDEX(_xlfn.ANCHORARRAY(Dados!$B$5),0,2),NA(),-1),NA()))</f>
        <v/>
      </c>
      <c r="D216" s="26" t="str" cm="1">
        <f t="array" ref="D216">IF(OR($B216="",Premissas!$C$11=""),"",IFERROR(_xlfn.XLOOKUP($B216,INDEX(_xlfn.ANCHORARRAY(Dados!$E$5),0,1),INDEX(_xlfn.ANCHORARRAY(Dados!$E$5),0,2),NA(),-1),NA()))</f>
        <v/>
      </c>
      <c r="E216" s="26" t="str" cm="1">
        <f t="array" ref="E216">IF(OR($B216="",Premissas!$C$12=""),"",IFERROR(_xlfn.XLOOKUP($B216,INDEX(_xlfn.ANCHORARRAY(Dados!$H$5),0,1),INDEX(_xlfn.ANCHORARRAY(Dados!$H$5),0,2),NA(),-1),NA()))</f>
        <v/>
      </c>
      <c r="F216" s="26" t="str" cm="1">
        <f t="array" ref="F216">IF(OR($B216="",Premissas!$C$13=""),"",IFERROR(_xlfn.XLOOKUP($B216,INDEX(_xlfn.ANCHORARRAY(Dados!$K$5),0,1),INDEX(_xlfn.ANCHORARRAY(Dados!$K$5),0,2),NA(),-1),NA()))</f>
        <v/>
      </c>
      <c r="G216" s="26" t="str" cm="1">
        <f t="array" ref="G216">IF(OR($B216="",Premissas!$C$14=""),"",IFERROR(_xlfn.XLOOKUP($B216,INDEX(_xlfn.ANCHORARRAY(Dados!$N$5),0,1),INDEX(_xlfn.ANCHORARRAY(Dados!$N$5),0,2),NA(),-1),NA()))</f>
        <v/>
      </c>
      <c r="H216" s="26" t="str" cm="1">
        <f t="array" ref="H216">IF(OR($B216="",Premissas!$C$15=""),"",IFERROR(_xlfn.XLOOKUP($B216,INDEX(_xlfn.ANCHORARRAY(Dados!$Q$5),0,1),INDEX(_xlfn.ANCHORARRAY(Dados!$Q$5),0,2),NA(),-1),NA()))</f>
        <v/>
      </c>
      <c r="I216" s="27" t="str" cm="1">
        <f t="array" ref="I216">IF($B216="","",IFERROR(_xlfn.XLOOKUP($B216,INDEX(_xlfn.ANCHORARRAY(Dados!$T$5),0,1),_xlfn.ANCHORARRAY(Dados!$V$5),NA(),-1),NA()))</f>
        <v/>
      </c>
    </row>
    <row r="217" spans="2:9" x14ac:dyDescent="0.25">
      <c r="B217" s="24"/>
      <c r="C217" s="26" t="str" cm="1">
        <f t="array" ref="C217">IF(OR($B217="",Premissas!$C$10=""),"",IFERROR(_xlfn.XLOOKUP($B217,INDEX(_xlfn.ANCHORARRAY(Dados!$B$5),0,1),INDEX(_xlfn.ANCHORARRAY(Dados!$B$5),0,2),NA(),-1),NA()))</f>
        <v/>
      </c>
      <c r="D217" s="26" t="str" cm="1">
        <f t="array" ref="D217">IF(OR($B217="",Premissas!$C$11=""),"",IFERROR(_xlfn.XLOOKUP($B217,INDEX(_xlfn.ANCHORARRAY(Dados!$E$5),0,1),INDEX(_xlfn.ANCHORARRAY(Dados!$E$5),0,2),NA(),-1),NA()))</f>
        <v/>
      </c>
      <c r="E217" s="26" t="str" cm="1">
        <f t="array" ref="E217">IF(OR($B217="",Premissas!$C$12=""),"",IFERROR(_xlfn.XLOOKUP($B217,INDEX(_xlfn.ANCHORARRAY(Dados!$H$5),0,1),INDEX(_xlfn.ANCHORARRAY(Dados!$H$5),0,2),NA(),-1),NA()))</f>
        <v/>
      </c>
      <c r="F217" s="26" t="str" cm="1">
        <f t="array" ref="F217">IF(OR($B217="",Premissas!$C$13=""),"",IFERROR(_xlfn.XLOOKUP($B217,INDEX(_xlfn.ANCHORARRAY(Dados!$K$5),0,1),INDEX(_xlfn.ANCHORARRAY(Dados!$K$5),0,2),NA(),-1),NA()))</f>
        <v/>
      </c>
      <c r="G217" s="26" t="str" cm="1">
        <f t="array" ref="G217">IF(OR($B217="",Premissas!$C$14=""),"",IFERROR(_xlfn.XLOOKUP($B217,INDEX(_xlfn.ANCHORARRAY(Dados!$N$5),0,1),INDEX(_xlfn.ANCHORARRAY(Dados!$N$5),0,2),NA(),-1),NA()))</f>
        <v/>
      </c>
      <c r="H217" s="26" t="str" cm="1">
        <f t="array" ref="H217">IF(OR($B217="",Premissas!$C$15=""),"",IFERROR(_xlfn.XLOOKUP($B217,INDEX(_xlfn.ANCHORARRAY(Dados!$Q$5),0,1),INDEX(_xlfn.ANCHORARRAY(Dados!$Q$5),0,2),NA(),-1),NA()))</f>
        <v/>
      </c>
      <c r="I217" s="27" t="str" cm="1">
        <f t="array" ref="I217">IF($B217="","",IFERROR(_xlfn.XLOOKUP($B217,INDEX(_xlfn.ANCHORARRAY(Dados!$T$5),0,1),_xlfn.ANCHORARRAY(Dados!$V$5),NA(),-1),NA()))</f>
        <v/>
      </c>
    </row>
    <row r="218" spans="2:9" x14ac:dyDescent="0.25">
      <c r="B218" s="24"/>
      <c r="C218" s="26" t="str" cm="1">
        <f t="array" ref="C218">IF(OR($B218="",Premissas!$C$10=""),"",IFERROR(_xlfn.XLOOKUP($B218,INDEX(_xlfn.ANCHORARRAY(Dados!$B$5),0,1),INDEX(_xlfn.ANCHORARRAY(Dados!$B$5),0,2),NA(),-1),NA()))</f>
        <v/>
      </c>
      <c r="D218" s="26" t="str" cm="1">
        <f t="array" ref="D218">IF(OR($B218="",Premissas!$C$11=""),"",IFERROR(_xlfn.XLOOKUP($B218,INDEX(_xlfn.ANCHORARRAY(Dados!$E$5),0,1),INDEX(_xlfn.ANCHORARRAY(Dados!$E$5),0,2),NA(),-1),NA()))</f>
        <v/>
      </c>
      <c r="E218" s="26" t="str" cm="1">
        <f t="array" ref="E218">IF(OR($B218="",Premissas!$C$12=""),"",IFERROR(_xlfn.XLOOKUP($B218,INDEX(_xlfn.ANCHORARRAY(Dados!$H$5),0,1),INDEX(_xlfn.ANCHORARRAY(Dados!$H$5),0,2),NA(),-1),NA()))</f>
        <v/>
      </c>
      <c r="F218" s="26" t="str" cm="1">
        <f t="array" ref="F218">IF(OR($B218="",Premissas!$C$13=""),"",IFERROR(_xlfn.XLOOKUP($B218,INDEX(_xlfn.ANCHORARRAY(Dados!$K$5),0,1),INDEX(_xlfn.ANCHORARRAY(Dados!$K$5),0,2),NA(),-1),NA()))</f>
        <v/>
      </c>
      <c r="G218" s="26" t="str" cm="1">
        <f t="array" ref="G218">IF(OR($B218="",Premissas!$C$14=""),"",IFERROR(_xlfn.XLOOKUP($B218,INDEX(_xlfn.ANCHORARRAY(Dados!$N$5),0,1),INDEX(_xlfn.ANCHORARRAY(Dados!$N$5),0,2),NA(),-1),NA()))</f>
        <v/>
      </c>
      <c r="H218" s="26" t="str" cm="1">
        <f t="array" ref="H218">IF(OR($B218="",Premissas!$C$15=""),"",IFERROR(_xlfn.XLOOKUP($B218,INDEX(_xlfn.ANCHORARRAY(Dados!$Q$5),0,1),INDEX(_xlfn.ANCHORARRAY(Dados!$Q$5),0,2),NA(),-1),NA()))</f>
        <v/>
      </c>
      <c r="I218" s="27" t="str" cm="1">
        <f t="array" ref="I218">IF($B218="","",IFERROR(_xlfn.XLOOKUP($B218,INDEX(_xlfn.ANCHORARRAY(Dados!$T$5),0,1),_xlfn.ANCHORARRAY(Dados!$V$5),NA(),-1),NA()))</f>
        <v/>
      </c>
    </row>
    <row r="219" spans="2:9" x14ac:dyDescent="0.25">
      <c r="B219" s="24"/>
      <c r="C219" s="26" t="str" cm="1">
        <f t="array" ref="C219">IF(OR($B219="",Premissas!$C$10=""),"",IFERROR(_xlfn.XLOOKUP($B219,INDEX(_xlfn.ANCHORARRAY(Dados!$B$5),0,1),INDEX(_xlfn.ANCHORARRAY(Dados!$B$5),0,2),NA(),-1),NA()))</f>
        <v/>
      </c>
      <c r="D219" s="26" t="str" cm="1">
        <f t="array" ref="D219">IF(OR($B219="",Premissas!$C$11=""),"",IFERROR(_xlfn.XLOOKUP($B219,INDEX(_xlfn.ANCHORARRAY(Dados!$E$5),0,1),INDEX(_xlfn.ANCHORARRAY(Dados!$E$5),0,2),NA(),-1),NA()))</f>
        <v/>
      </c>
      <c r="E219" s="26" t="str" cm="1">
        <f t="array" ref="E219">IF(OR($B219="",Premissas!$C$12=""),"",IFERROR(_xlfn.XLOOKUP($B219,INDEX(_xlfn.ANCHORARRAY(Dados!$H$5),0,1),INDEX(_xlfn.ANCHORARRAY(Dados!$H$5),0,2),NA(),-1),NA()))</f>
        <v/>
      </c>
      <c r="F219" s="26" t="str" cm="1">
        <f t="array" ref="F219">IF(OR($B219="",Premissas!$C$13=""),"",IFERROR(_xlfn.XLOOKUP($B219,INDEX(_xlfn.ANCHORARRAY(Dados!$K$5),0,1),INDEX(_xlfn.ANCHORARRAY(Dados!$K$5),0,2),NA(),-1),NA()))</f>
        <v/>
      </c>
      <c r="G219" s="26" t="str" cm="1">
        <f t="array" ref="G219">IF(OR($B219="",Premissas!$C$14=""),"",IFERROR(_xlfn.XLOOKUP($B219,INDEX(_xlfn.ANCHORARRAY(Dados!$N$5),0,1),INDEX(_xlfn.ANCHORARRAY(Dados!$N$5),0,2),NA(),-1),NA()))</f>
        <v/>
      </c>
      <c r="H219" s="26" t="str" cm="1">
        <f t="array" ref="H219">IF(OR($B219="",Premissas!$C$15=""),"",IFERROR(_xlfn.XLOOKUP($B219,INDEX(_xlfn.ANCHORARRAY(Dados!$Q$5),0,1),INDEX(_xlfn.ANCHORARRAY(Dados!$Q$5),0,2),NA(),-1),NA()))</f>
        <v/>
      </c>
      <c r="I219" s="27" t="str" cm="1">
        <f t="array" ref="I219">IF($B219="","",IFERROR(_xlfn.XLOOKUP($B219,INDEX(_xlfn.ANCHORARRAY(Dados!$T$5),0,1),_xlfn.ANCHORARRAY(Dados!$V$5),NA(),-1),NA()))</f>
        <v/>
      </c>
    </row>
    <row r="220" spans="2:9" x14ac:dyDescent="0.25">
      <c r="B220" s="24"/>
      <c r="C220" s="26" t="str" cm="1">
        <f t="array" ref="C220">IF(OR($B220="",Premissas!$C$10=""),"",IFERROR(_xlfn.XLOOKUP($B220,INDEX(_xlfn.ANCHORARRAY(Dados!$B$5),0,1),INDEX(_xlfn.ANCHORARRAY(Dados!$B$5),0,2),NA(),-1),NA()))</f>
        <v/>
      </c>
      <c r="D220" s="26" t="str" cm="1">
        <f t="array" ref="D220">IF(OR($B220="",Premissas!$C$11=""),"",IFERROR(_xlfn.XLOOKUP($B220,INDEX(_xlfn.ANCHORARRAY(Dados!$E$5),0,1),INDEX(_xlfn.ANCHORARRAY(Dados!$E$5),0,2),NA(),-1),NA()))</f>
        <v/>
      </c>
      <c r="E220" s="26" t="str" cm="1">
        <f t="array" ref="E220">IF(OR($B220="",Premissas!$C$12=""),"",IFERROR(_xlfn.XLOOKUP($B220,INDEX(_xlfn.ANCHORARRAY(Dados!$H$5),0,1),INDEX(_xlfn.ANCHORARRAY(Dados!$H$5),0,2),NA(),-1),NA()))</f>
        <v/>
      </c>
      <c r="F220" s="26" t="str" cm="1">
        <f t="array" ref="F220">IF(OR($B220="",Premissas!$C$13=""),"",IFERROR(_xlfn.XLOOKUP($B220,INDEX(_xlfn.ANCHORARRAY(Dados!$K$5),0,1),INDEX(_xlfn.ANCHORARRAY(Dados!$K$5),0,2),NA(),-1),NA()))</f>
        <v/>
      </c>
      <c r="G220" s="26" t="str" cm="1">
        <f t="array" ref="G220">IF(OR($B220="",Premissas!$C$14=""),"",IFERROR(_xlfn.XLOOKUP($B220,INDEX(_xlfn.ANCHORARRAY(Dados!$N$5),0,1),INDEX(_xlfn.ANCHORARRAY(Dados!$N$5),0,2),NA(),-1),NA()))</f>
        <v/>
      </c>
      <c r="H220" s="26" t="str" cm="1">
        <f t="array" ref="H220">IF(OR($B220="",Premissas!$C$15=""),"",IFERROR(_xlfn.XLOOKUP($B220,INDEX(_xlfn.ANCHORARRAY(Dados!$Q$5),0,1),INDEX(_xlfn.ANCHORARRAY(Dados!$Q$5),0,2),NA(),-1),NA()))</f>
        <v/>
      </c>
      <c r="I220" s="27" t="str" cm="1">
        <f t="array" ref="I220">IF($B220="","",IFERROR(_xlfn.XLOOKUP($B220,INDEX(_xlfn.ANCHORARRAY(Dados!$T$5),0,1),_xlfn.ANCHORARRAY(Dados!$V$5),NA(),-1),NA()))</f>
        <v/>
      </c>
    </row>
    <row r="221" spans="2:9" x14ac:dyDescent="0.25">
      <c r="B221" s="24"/>
      <c r="C221" s="26" t="str" cm="1">
        <f t="array" ref="C221">IF(OR($B221="",Premissas!$C$10=""),"",IFERROR(_xlfn.XLOOKUP($B221,INDEX(_xlfn.ANCHORARRAY(Dados!$B$5),0,1),INDEX(_xlfn.ANCHORARRAY(Dados!$B$5),0,2),NA(),-1),NA()))</f>
        <v/>
      </c>
      <c r="D221" s="26" t="str" cm="1">
        <f t="array" ref="D221">IF(OR($B221="",Premissas!$C$11=""),"",IFERROR(_xlfn.XLOOKUP($B221,INDEX(_xlfn.ANCHORARRAY(Dados!$E$5),0,1),INDEX(_xlfn.ANCHORARRAY(Dados!$E$5),0,2),NA(),-1),NA()))</f>
        <v/>
      </c>
      <c r="E221" s="26" t="str" cm="1">
        <f t="array" ref="E221">IF(OR($B221="",Premissas!$C$12=""),"",IFERROR(_xlfn.XLOOKUP($B221,INDEX(_xlfn.ANCHORARRAY(Dados!$H$5),0,1),INDEX(_xlfn.ANCHORARRAY(Dados!$H$5),0,2),NA(),-1),NA()))</f>
        <v/>
      </c>
      <c r="F221" s="26" t="str" cm="1">
        <f t="array" ref="F221">IF(OR($B221="",Premissas!$C$13=""),"",IFERROR(_xlfn.XLOOKUP($B221,INDEX(_xlfn.ANCHORARRAY(Dados!$K$5),0,1),INDEX(_xlfn.ANCHORARRAY(Dados!$K$5),0,2),NA(),-1),NA()))</f>
        <v/>
      </c>
      <c r="G221" s="26" t="str" cm="1">
        <f t="array" ref="G221">IF(OR($B221="",Premissas!$C$14=""),"",IFERROR(_xlfn.XLOOKUP($B221,INDEX(_xlfn.ANCHORARRAY(Dados!$N$5),0,1),INDEX(_xlfn.ANCHORARRAY(Dados!$N$5),0,2),NA(),-1),NA()))</f>
        <v/>
      </c>
      <c r="H221" s="26" t="str" cm="1">
        <f t="array" ref="H221">IF(OR($B221="",Premissas!$C$15=""),"",IFERROR(_xlfn.XLOOKUP($B221,INDEX(_xlfn.ANCHORARRAY(Dados!$Q$5),0,1),INDEX(_xlfn.ANCHORARRAY(Dados!$Q$5),0,2),NA(),-1),NA()))</f>
        <v/>
      </c>
      <c r="I221" s="27" t="str" cm="1">
        <f t="array" ref="I221">IF($B221="","",IFERROR(_xlfn.XLOOKUP($B221,INDEX(_xlfn.ANCHORARRAY(Dados!$T$5),0,1),_xlfn.ANCHORARRAY(Dados!$V$5),NA(),-1),NA()))</f>
        <v/>
      </c>
    </row>
    <row r="222" spans="2:9" x14ac:dyDescent="0.25">
      <c r="B222" s="24"/>
      <c r="C222" s="26" t="str" cm="1">
        <f t="array" ref="C222">IF(OR($B222="",Premissas!$C$10=""),"",IFERROR(_xlfn.XLOOKUP($B222,INDEX(_xlfn.ANCHORARRAY(Dados!$B$5),0,1),INDEX(_xlfn.ANCHORARRAY(Dados!$B$5),0,2),NA(),-1),NA()))</f>
        <v/>
      </c>
      <c r="D222" s="26" t="str" cm="1">
        <f t="array" ref="D222">IF(OR($B222="",Premissas!$C$11=""),"",IFERROR(_xlfn.XLOOKUP($B222,INDEX(_xlfn.ANCHORARRAY(Dados!$E$5),0,1),INDEX(_xlfn.ANCHORARRAY(Dados!$E$5),0,2),NA(),-1),NA()))</f>
        <v/>
      </c>
      <c r="E222" s="26" t="str" cm="1">
        <f t="array" ref="E222">IF(OR($B222="",Premissas!$C$12=""),"",IFERROR(_xlfn.XLOOKUP($B222,INDEX(_xlfn.ANCHORARRAY(Dados!$H$5),0,1),INDEX(_xlfn.ANCHORARRAY(Dados!$H$5),0,2),NA(),-1),NA()))</f>
        <v/>
      </c>
      <c r="F222" s="26" t="str" cm="1">
        <f t="array" ref="F222">IF(OR($B222="",Premissas!$C$13=""),"",IFERROR(_xlfn.XLOOKUP($B222,INDEX(_xlfn.ANCHORARRAY(Dados!$K$5),0,1),INDEX(_xlfn.ANCHORARRAY(Dados!$K$5),0,2),NA(),-1),NA()))</f>
        <v/>
      </c>
      <c r="G222" s="26" t="str" cm="1">
        <f t="array" ref="G222">IF(OR($B222="",Premissas!$C$14=""),"",IFERROR(_xlfn.XLOOKUP($B222,INDEX(_xlfn.ANCHORARRAY(Dados!$N$5),0,1),INDEX(_xlfn.ANCHORARRAY(Dados!$N$5),0,2),NA(),-1),NA()))</f>
        <v/>
      </c>
      <c r="H222" s="26" t="str" cm="1">
        <f t="array" ref="H222">IF(OR($B222="",Premissas!$C$15=""),"",IFERROR(_xlfn.XLOOKUP($B222,INDEX(_xlfn.ANCHORARRAY(Dados!$Q$5),0,1),INDEX(_xlfn.ANCHORARRAY(Dados!$Q$5),0,2),NA(),-1),NA()))</f>
        <v/>
      </c>
      <c r="I222" s="27" t="str" cm="1">
        <f t="array" ref="I222">IF($B222="","",IFERROR(_xlfn.XLOOKUP($B222,INDEX(_xlfn.ANCHORARRAY(Dados!$T$5),0,1),_xlfn.ANCHORARRAY(Dados!$V$5),NA(),-1),NA()))</f>
        <v/>
      </c>
    </row>
    <row r="223" spans="2:9" x14ac:dyDescent="0.25">
      <c r="B223" s="24"/>
      <c r="C223" s="26" t="str" cm="1">
        <f t="array" ref="C223">IF(OR($B223="",Premissas!$C$10=""),"",IFERROR(_xlfn.XLOOKUP($B223,INDEX(_xlfn.ANCHORARRAY(Dados!$B$5),0,1),INDEX(_xlfn.ANCHORARRAY(Dados!$B$5),0,2),NA(),-1),NA()))</f>
        <v/>
      </c>
      <c r="D223" s="26" t="str" cm="1">
        <f t="array" ref="D223">IF(OR($B223="",Premissas!$C$11=""),"",IFERROR(_xlfn.XLOOKUP($B223,INDEX(_xlfn.ANCHORARRAY(Dados!$E$5),0,1),INDEX(_xlfn.ANCHORARRAY(Dados!$E$5),0,2),NA(),-1),NA()))</f>
        <v/>
      </c>
      <c r="E223" s="26" t="str" cm="1">
        <f t="array" ref="E223">IF(OR($B223="",Premissas!$C$12=""),"",IFERROR(_xlfn.XLOOKUP($B223,INDEX(_xlfn.ANCHORARRAY(Dados!$H$5),0,1),INDEX(_xlfn.ANCHORARRAY(Dados!$H$5),0,2),NA(),-1),NA()))</f>
        <v/>
      </c>
      <c r="F223" s="26" t="str" cm="1">
        <f t="array" ref="F223">IF(OR($B223="",Premissas!$C$13=""),"",IFERROR(_xlfn.XLOOKUP($B223,INDEX(_xlfn.ANCHORARRAY(Dados!$K$5),0,1),INDEX(_xlfn.ANCHORARRAY(Dados!$K$5),0,2),NA(),-1),NA()))</f>
        <v/>
      </c>
      <c r="G223" s="26" t="str" cm="1">
        <f t="array" ref="G223">IF(OR($B223="",Premissas!$C$14=""),"",IFERROR(_xlfn.XLOOKUP($B223,INDEX(_xlfn.ANCHORARRAY(Dados!$N$5),0,1),INDEX(_xlfn.ANCHORARRAY(Dados!$N$5),0,2),NA(),-1),NA()))</f>
        <v/>
      </c>
      <c r="H223" s="26" t="str" cm="1">
        <f t="array" ref="H223">IF(OR($B223="",Premissas!$C$15=""),"",IFERROR(_xlfn.XLOOKUP($B223,INDEX(_xlfn.ANCHORARRAY(Dados!$Q$5),0,1),INDEX(_xlfn.ANCHORARRAY(Dados!$Q$5),0,2),NA(),-1),NA()))</f>
        <v/>
      </c>
      <c r="I223" s="27" t="str" cm="1">
        <f t="array" ref="I223">IF($B223="","",IFERROR(_xlfn.XLOOKUP($B223,INDEX(_xlfn.ANCHORARRAY(Dados!$T$5),0,1),_xlfn.ANCHORARRAY(Dados!$V$5),NA(),-1),NA()))</f>
        <v/>
      </c>
    </row>
    <row r="224" spans="2:9" x14ac:dyDescent="0.25">
      <c r="B224" s="24"/>
      <c r="C224" s="26" t="str" cm="1">
        <f t="array" ref="C224">IF(OR($B224="",Premissas!$C$10=""),"",IFERROR(_xlfn.XLOOKUP($B224,INDEX(_xlfn.ANCHORARRAY(Dados!$B$5),0,1),INDEX(_xlfn.ANCHORARRAY(Dados!$B$5),0,2),NA(),-1),NA()))</f>
        <v/>
      </c>
      <c r="D224" s="26" t="str" cm="1">
        <f t="array" ref="D224">IF(OR($B224="",Premissas!$C$11=""),"",IFERROR(_xlfn.XLOOKUP($B224,INDEX(_xlfn.ANCHORARRAY(Dados!$E$5),0,1),INDEX(_xlfn.ANCHORARRAY(Dados!$E$5),0,2),NA(),-1),NA()))</f>
        <v/>
      </c>
      <c r="E224" s="26" t="str" cm="1">
        <f t="array" ref="E224">IF(OR($B224="",Premissas!$C$12=""),"",IFERROR(_xlfn.XLOOKUP($B224,INDEX(_xlfn.ANCHORARRAY(Dados!$H$5),0,1),INDEX(_xlfn.ANCHORARRAY(Dados!$H$5),0,2),NA(),-1),NA()))</f>
        <v/>
      </c>
      <c r="F224" s="26" t="str" cm="1">
        <f t="array" ref="F224">IF(OR($B224="",Premissas!$C$13=""),"",IFERROR(_xlfn.XLOOKUP($B224,INDEX(_xlfn.ANCHORARRAY(Dados!$K$5),0,1),INDEX(_xlfn.ANCHORARRAY(Dados!$K$5),0,2),NA(),-1),NA()))</f>
        <v/>
      </c>
      <c r="G224" s="26" t="str" cm="1">
        <f t="array" ref="G224">IF(OR($B224="",Premissas!$C$14=""),"",IFERROR(_xlfn.XLOOKUP($B224,INDEX(_xlfn.ANCHORARRAY(Dados!$N$5),0,1),INDEX(_xlfn.ANCHORARRAY(Dados!$N$5),0,2),NA(),-1),NA()))</f>
        <v/>
      </c>
      <c r="H224" s="26" t="str" cm="1">
        <f t="array" ref="H224">IF(OR($B224="",Premissas!$C$15=""),"",IFERROR(_xlfn.XLOOKUP($B224,INDEX(_xlfn.ANCHORARRAY(Dados!$Q$5),0,1),INDEX(_xlfn.ANCHORARRAY(Dados!$Q$5),0,2),NA(),-1),NA()))</f>
        <v/>
      </c>
      <c r="I224" s="27" t="str" cm="1">
        <f t="array" ref="I224">IF($B224="","",IFERROR(_xlfn.XLOOKUP($B224,INDEX(_xlfn.ANCHORARRAY(Dados!$T$5),0,1),_xlfn.ANCHORARRAY(Dados!$V$5),NA(),-1),NA()))</f>
        <v/>
      </c>
    </row>
    <row r="225" spans="2:9" x14ac:dyDescent="0.25">
      <c r="B225" s="24"/>
      <c r="C225" s="26" t="str" cm="1">
        <f t="array" ref="C225">IF(OR($B225="",Premissas!$C$10=""),"",IFERROR(_xlfn.XLOOKUP($B225,INDEX(_xlfn.ANCHORARRAY(Dados!$B$5),0,1),INDEX(_xlfn.ANCHORARRAY(Dados!$B$5),0,2),NA(),-1),NA()))</f>
        <v/>
      </c>
      <c r="D225" s="26" t="str" cm="1">
        <f t="array" ref="D225">IF(OR($B225="",Premissas!$C$11=""),"",IFERROR(_xlfn.XLOOKUP($B225,INDEX(_xlfn.ANCHORARRAY(Dados!$E$5),0,1),INDEX(_xlfn.ANCHORARRAY(Dados!$E$5),0,2),NA(),-1),NA()))</f>
        <v/>
      </c>
      <c r="E225" s="26" t="str" cm="1">
        <f t="array" ref="E225">IF(OR($B225="",Premissas!$C$12=""),"",IFERROR(_xlfn.XLOOKUP($B225,INDEX(_xlfn.ANCHORARRAY(Dados!$H$5),0,1),INDEX(_xlfn.ANCHORARRAY(Dados!$H$5),0,2),NA(),-1),NA()))</f>
        <v/>
      </c>
      <c r="F225" s="26" t="str" cm="1">
        <f t="array" ref="F225">IF(OR($B225="",Premissas!$C$13=""),"",IFERROR(_xlfn.XLOOKUP($B225,INDEX(_xlfn.ANCHORARRAY(Dados!$K$5),0,1),INDEX(_xlfn.ANCHORARRAY(Dados!$K$5),0,2),NA(),-1),NA()))</f>
        <v/>
      </c>
      <c r="G225" s="26" t="str" cm="1">
        <f t="array" ref="G225">IF(OR($B225="",Premissas!$C$14=""),"",IFERROR(_xlfn.XLOOKUP($B225,INDEX(_xlfn.ANCHORARRAY(Dados!$N$5),0,1),INDEX(_xlfn.ANCHORARRAY(Dados!$N$5),0,2),NA(),-1),NA()))</f>
        <v/>
      </c>
      <c r="H225" s="26" t="str" cm="1">
        <f t="array" ref="H225">IF(OR($B225="",Premissas!$C$15=""),"",IFERROR(_xlfn.XLOOKUP($B225,INDEX(_xlfn.ANCHORARRAY(Dados!$Q$5),0,1),INDEX(_xlfn.ANCHORARRAY(Dados!$Q$5),0,2),NA(),-1),NA()))</f>
        <v/>
      </c>
      <c r="I225" s="27" t="str" cm="1">
        <f t="array" ref="I225">IF($B225="","",IFERROR(_xlfn.XLOOKUP($B225,INDEX(_xlfn.ANCHORARRAY(Dados!$T$5),0,1),_xlfn.ANCHORARRAY(Dados!$V$5),NA(),-1),NA()))</f>
        <v/>
      </c>
    </row>
    <row r="226" spans="2:9" x14ac:dyDescent="0.25">
      <c r="B226" s="24"/>
      <c r="C226" s="26" t="str" cm="1">
        <f t="array" ref="C226">IF(OR($B226="",Premissas!$C$10=""),"",IFERROR(_xlfn.XLOOKUP($B226,INDEX(_xlfn.ANCHORARRAY(Dados!$B$5),0,1),INDEX(_xlfn.ANCHORARRAY(Dados!$B$5),0,2),NA(),-1),NA()))</f>
        <v/>
      </c>
      <c r="D226" s="26" t="str" cm="1">
        <f t="array" ref="D226">IF(OR($B226="",Premissas!$C$11=""),"",IFERROR(_xlfn.XLOOKUP($B226,INDEX(_xlfn.ANCHORARRAY(Dados!$E$5),0,1),INDEX(_xlfn.ANCHORARRAY(Dados!$E$5),0,2),NA(),-1),NA()))</f>
        <v/>
      </c>
      <c r="E226" s="26" t="str" cm="1">
        <f t="array" ref="E226">IF(OR($B226="",Premissas!$C$12=""),"",IFERROR(_xlfn.XLOOKUP($B226,INDEX(_xlfn.ANCHORARRAY(Dados!$H$5),0,1),INDEX(_xlfn.ANCHORARRAY(Dados!$H$5),0,2),NA(),-1),NA()))</f>
        <v/>
      </c>
      <c r="F226" s="26" t="str" cm="1">
        <f t="array" ref="F226">IF(OR($B226="",Premissas!$C$13=""),"",IFERROR(_xlfn.XLOOKUP($B226,INDEX(_xlfn.ANCHORARRAY(Dados!$K$5),0,1),INDEX(_xlfn.ANCHORARRAY(Dados!$K$5),0,2),NA(),-1),NA()))</f>
        <v/>
      </c>
      <c r="G226" s="26" t="str" cm="1">
        <f t="array" ref="G226">IF(OR($B226="",Premissas!$C$14=""),"",IFERROR(_xlfn.XLOOKUP($B226,INDEX(_xlfn.ANCHORARRAY(Dados!$N$5),0,1),INDEX(_xlfn.ANCHORARRAY(Dados!$N$5),0,2),NA(),-1),NA()))</f>
        <v/>
      </c>
      <c r="H226" s="26" t="str" cm="1">
        <f t="array" ref="H226">IF(OR($B226="",Premissas!$C$15=""),"",IFERROR(_xlfn.XLOOKUP($B226,INDEX(_xlfn.ANCHORARRAY(Dados!$Q$5),0,1),INDEX(_xlfn.ANCHORARRAY(Dados!$Q$5),0,2),NA(),-1),NA()))</f>
        <v/>
      </c>
      <c r="I226" s="27" t="str" cm="1">
        <f t="array" ref="I226">IF($B226="","",IFERROR(_xlfn.XLOOKUP($B226,INDEX(_xlfn.ANCHORARRAY(Dados!$T$5),0,1),_xlfn.ANCHORARRAY(Dados!$V$5),NA(),-1),NA()))</f>
        <v/>
      </c>
    </row>
    <row r="227" spans="2:9" x14ac:dyDescent="0.25">
      <c r="B227" s="24"/>
      <c r="C227" s="26" t="str" cm="1">
        <f t="array" ref="C227">IF(OR($B227="",Premissas!$C$10=""),"",IFERROR(_xlfn.XLOOKUP($B227,INDEX(_xlfn.ANCHORARRAY(Dados!$B$5),0,1),INDEX(_xlfn.ANCHORARRAY(Dados!$B$5),0,2),NA(),-1),NA()))</f>
        <v/>
      </c>
      <c r="D227" s="26" t="str" cm="1">
        <f t="array" ref="D227">IF(OR($B227="",Premissas!$C$11=""),"",IFERROR(_xlfn.XLOOKUP($B227,INDEX(_xlfn.ANCHORARRAY(Dados!$E$5),0,1),INDEX(_xlfn.ANCHORARRAY(Dados!$E$5),0,2),NA(),-1),NA()))</f>
        <v/>
      </c>
      <c r="E227" s="26" t="str" cm="1">
        <f t="array" ref="E227">IF(OR($B227="",Premissas!$C$12=""),"",IFERROR(_xlfn.XLOOKUP($B227,INDEX(_xlfn.ANCHORARRAY(Dados!$H$5),0,1),INDEX(_xlfn.ANCHORARRAY(Dados!$H$5),0,2),NA(),-1),NA()))</f>
        <v/>
      </c>
      <c r="F227" s="26" t="str" cm="1">
        <f t="array" ref="F227">IF(OR($B227="",Premissas!$C$13=""),"",IFERROR(_xlfn.XLOOKUP($B227,INDEX(_xlfn.ANCHORARRAY(Dados!$K$5),0,1),INDEX(_xlfn.ANCHORARRAY(Dados!$K$5),0,2),NA(),-1),NA()))</f>
        <v/>
      </c>
      <c r="G227" s="26" t="str" cm="1">
        <f t="array" ref="G227">IF(OR($B227="",Premissas!$C$14=""),"",IFERROR(_xlfn.XLOOKUP($B227,INDEX(_xlfn.ANCHORARRAY(Dados!$N$5),0,1),INDEX(_xlfn.ANCHORARRAY(Dados!$N$5),0,2),NA(),-1),NA()))</f>
        <v/>
      </c>
      <c r="H227" s="26" t="str" cm="1">
        <f t="array" ref="H227">IF(OR($B227="",Premissas!$C$15=""),"",IFERROR(_xlfn.XLOOKUP($B227,INDEX(_xlfn.ANCHORARRAY(Dados!$Q$5),0,1),INDEX(_xlfn.ANCHORARRAY(Dados!$Q$5),0,2),NA(),-1),NA()))</f>
        <v/>
      </c>
      <c r="I227" s="27" t="str" cm="1">
        <f t="array" ref="I227">IF($B227="","",IFERROR(_xlfn.XLOOKUP($B227,INDEX(_xlfn.ANCHORARRAY(Dados!$T$5),0,1),_xlfn.ANCHORARRAY(Dados!$V$5),NA(),-1),NA()))</f>
        <v/>
      </c>
    </row>
    <row r="228" spans="2:9" x14ac:dyDescent="0.25">
      <c r="B228" s="24"/>
      <c r="C228" s="26" t="str" cm="1">
        <f t="array" ref="C228">IF(OR($B228="",Premissas!$C$10=""),"",IFERROR(_xlfn.XLOOKUP($B228,INDEX(_xlfn.ANCHORARRAY(Dados!$B$5),0,1),INDEX(_xlfn.ANCHORARRAY(Dados!$B$5),0,2),NA(),-1),NA()))</f>
        <v/>
      </c>
      <c r="D228" s="26" t="str" cm="1">
        <f t="array" ref="D228">IF(OR($B228="",Premissas!$C$11=""),"",IFERROR(_xlfn.XLOOKUP($B228,INDEX(_xlfn.ANCHORARRAY(Dados!$E$5),0,1),INDEX(_xlfn.ANCHORARRAY(Dados!$E$5),0,2),NA(),-1),NA()))</f>
        <v/>
      </c>
      <c r="E228" s="26" t="str" cm="1">
        <f t="array" ref="E228">IF(OR($B228="",Premissas!$C$12=""),"",IFERROR(_xlfn.XLOOKUP($B228,INDEX(_xlfn.ANCHORARRAY(Dados!$H$5),0,1),INDEX(_xlfn.ANCHORARRAY(Dados!$H$5),0,2),NA(),-1),NA()))</f>
        <v/>
      </c>
      <c r="F228" s="26" t="str" cm="1">
        <f t="array" ref="F228">IF(OR($B228="",Premissas!$C$13=""),"",IFERROR(_xlfn.XLOOKUP($B228,INDEX(_xlfn.ANCHORARRAY(Dados!$K$5),0,1),INDEX(_xlfn.ANCHORARRAY(Dados!$K$5),0,2),NA(),-1),NA()))</f>
        <v/>
      </c>
      <c r="G228" s="26" t="str" cm="1">
        <f t="array" ref="G228">IF(OR($B228="",Premissas!$C$14=""),"",IFERROR(_xlfn.XLOOKUP($B228,INDEX(_xlfn.ANCHORARRAY(Dados!$N$5),0,1),INDEX(_xlfn.ANCHORARRAY(Dados!$N$5),0,2),NA(),-1),NA()))</f>
        <v/>
      </c>
      <c r="H228" s="26" t="str" cm="1">
        <f t="array" ref="H228">IF(OR($B228="",Premissas!$C$15=""),"",IFERROR(_xlfn.XLOOKUP($B228,INDEX(_xlfn.ANCHORARRAY(Dados!$Q$5),0,1),INDEX(_xlfn.ANCHORARRAY(Dados!$Q$5),0,2),NA(),-1),NA()))</f>
        <v/>
      </c>
      <c r="I228" s="27" t="str" cm="1">
        <f t="array" ref="I228">IF($B228="","",IFERROR(_xlfn.XLOOKUP($B228,INDEX(_xlfn.ANCHORARRAY(Dados!$T$5),0,1),_xlfn.ANCHORARRAY(Dados!$V$5),NA(),-1),NA()))</f>
        <v/>
      </c>
    </row>
    <row r="229" spans="2:9" x14ac:dyDescent="0.25">
      <c r="B229" s="24"/>
      <c r="C229" s="26" t="str" cm="1">
        <f t="array" ref="C229">IF(OR($B229="",Premissas!$C$10=""),"",IFERROR(_xlfn.XLOOKUP($B229,INDEX(_xlfn.ANCHORARRAY(Dados!$B$5),0,1),INDEX(_xlfn.ANCHORARRAY(Dados!$B$5),0,2),NA(),-1),NA()))</f>
        <v/>
      </c>
      <c r="D229" s="26" t="str" cm="1">
        <f t="array" ref="D229">IF(OR($B229="",Premissas!$C$11=""),"",IFERROR(_xlfn.XLOOKUP($B229,INDEX(_xlfn.ANCHORARRAY(Dados!$E$5),0,1),INDEX(_xlfn.ANCHORARRAY(Dados!$E$5),0,2),NA(),-1),NA()))</f>
        <v/>
      </c>
      <c r="E229" s="26" t="str" cm="1">
        <f t="array" ref="E229">IF(OR($B229="",Premissas!$C$12=""),"",IFERROR(_xlfn.XLOOKUP($B229,INDEX(_xlfn.ANCHORARRAY(Dados!$H$5),0,1),INDEX(_xlfn.ANCHORARRAY(Dados!$H$5),0,2),NA(),-1),NA()))</f>
        <v/>
      </c>
      <c r="F229" s="26" t="str" cm="1">
        <f t="array" ref="F229">IF(OR($B229="",Premissas!$C$13=""),"",IFERROR(_xlfn.XLOOKUP($B229,INDEX(_xlfn.ANCHORARRAY(Dados!$K$5),0,1),INDEX(_xlfn.ANCHORARRAY(Dados!$K$5),0,2),NA(),-1),NA()))</f>
        <v/>
      </c>
      <c r="G229" s="26" t="str" cm="1">
        <f t="array" ref="G229">IF(OR($B229="",Premissas!$C$14=""),"",IFERROR(_xlfn.XLOOKUP($B229,INDEX(_xlfn.ANCHORARRAY(Dados!$N$5),0,1),INDEX(_xlfn.ANCHORARRAY(Dados!$N$5),0,2),NA(),-1),NA()))</f>
        <v/>
      </c>
      <c r="H229" s="26" t="str" cm="1">
        <f t="array" ref="H229">IF(OR($B229="",Premissas!$C$15=""),"",IFERROR(_xlfn.XLOOKUP($B229,INDEX(_xlfn.ANCHORARRAY(Dados!$Q$5),0,1),INDEX(_xlfn.ANCHORARRAY(Dados!$Q$5),0,2),NA(),-1),NA()))</f>
        <v/>
      </c>
      <c r="I229" s="27" t="str" cm="1">
        <f t="array" ref="I229">IF($B229="","",IFERROR(_xlfn.XLOOKUP($B229,INDEX(_xlfn.ANCHORARRAY(Dados!$T$5),0,1),_xlfn.ANCHORARRAY(Dados!$V$5),NA(),-1),NA()))</f>
        <v/>
      </c>
    </row>
    <row r="230" spans="2:9" x14ac:dyDescent="0.25">
      <c r="B230" s="24"/>
      <c r="C230" s="26" t="str" cm="1">
        <f t="array" ref="C230">IF(OR($B230="",Premissas!$C$10=""),"",IFERROR(_xlfn.XLOOKUP($B230,INDEX(_xlfn.ANCHORARRAY(Dados!$B$5),0,1),INDEX(_xlfn.ANCHORARRAY(Dados!$B$5),0,2),NA(),-1),NA()))</f>
        <v/>
      </c>
      <c r="D230" s="26" t="str" cm="1">
        <f t="array" ref="D230">IF(OR($B230="",Premissas!$C$11=""),"",IFERROR(_xlfn.XLOOKUP($B230,INDEX(_xlfn.ANCHORARRAY(Dados!$E$5),0,1),INDEX(_xlfn.ANCHORARRAY(Dados!$E$5),0,2),NA(),-1),NA()))</f>
        <v/>
      </c>
      <c r="E230" s="26" t="str" cm="1">
        <f t="array" ref="E230">IF(OR($B230="",Premissas!$C$12=""),"",IFERROR(_xlfn.XLOOKUP($B230,INDEX(_xlfn.ANCHORARRAY(Dados!$H$5),0,1),INDEX(_xlfn.ANCHORARRAY(Dados!$H$5),0,2),NA(),-1),NA()))</f>
        <v/>
      </c>
      <c r="F230" s="26" t="str" cm="1">
        <f t="array" ref="F230">IF(OR($B230="",Premissas!$C$13=""),"",IFERROR(_xlfn.XLOOKUP($B230,INDEX(_xlfn.ANCHORARRAY(Dados!$K$5),0,1),INDEX(_xlfn.ANCHORARRAY(Dados!$K$5),0,2),NA(),-1),NA()))</f>
        <v/>
      </c>
      <c r="G230" s="26" t="str" cm="1">
        <f t="array" ref="G230">IF(OR($B230="",Premissas!$C$14=""),"",IFERROR(_xlfn.XLOOKUP($B230,INDEX(_xlfn.ANCHORARRAY(Dados!$N$5),0,1),INDEX(_xlfn.ANCHORARRAY(Dados!$N$5),0,2),NA(),-1),NA()))</f>
        <v/>
      </c>
      <c r="H230" s="26" t="str" cm="1">
        <f t="array" ref="H230">IF(OR($B230="",Premissas!$C$15=""),"",IFERROR(_xlfn.XLOOKUP($B230,INDEX(_xlfn.ANCHORARRAY(Dados!$Q$5),0,1),INDEX(_xlfn.ANCHORARRAY(Dados!$Q$5),0,2),NA(),-1),NA()))</f>
        <v/>
      </c>
      <c r="I230" s="27" t="str" cm="1">
        <f t="array" ref="I230">IF($B230="","",IFERROR(_xlfn.XLOOKUP($B230,INDEX(_xlfn.ANCHORARRAY(Dados!$T$5),0,1),_xlfn.ANCHORARRAY(Dados!$V$5),NA(),-1),NA()))</f>
        <v/>
      </c>
    </row>
    <row r="231" spans="2:9" x14ac:dyDescent="0.25">
      <c r="B231" s="24"/>
      <c r="C231" s="26" t="str" cm="1">
        <f t="array" ref="C231">IF(OR($B231="",Premissas!$C$10=""),"",IFERROR(_xlfn.XLOOKUP($B231,INDEX(_xlfn.ANCHORARRAY(Dados!$B$5),0,1),INDEX(_xlfn.ANCHORARRAY(Dados!$B$5),0,2),NA(),-1),NA()))</f>
        <v/>
      </c>
      <c r="D231" s="26" t="str" cm="1">
        <f t="array" ref="D231">IF(OR($B231="",Premissas!$C$11=""),"",IFERROR(_xlfn.XLOOKUP($B231,INDEX(_xlfn.ANCHORARRAY(Dados!$E$5),0,1),INDEX(_xlfn.ANCHORARRAY(Dados!$E$5),0,2),NA(),-1),NA()))</f>
        <v/>
      </c>
      <c r="E231" s="26" t="str" cm="1">
        <f t="array" ref="E231">IF(OR($B231="",Premissas!$C$12=""),"",IFERROR(_xlfn.XLOOKUP($B231,INDEX(_xlfn.ANCHORARRAY(Dados!$H$5),0,1),INDEX(_xlfn.ANCHORARRAY(Dados!$H$5),0,2),NA(),-1),NA()))</f>
        <v/>
      </c>
      <c r="F231" s="26" t="str" cm="1">
        <f t="array" ref="F231">IF(OR($B231="",Premissas!$C$13=""),"",IFERROR(_xlfn.XLOOKUP($B231,INDEX(_xlfn.ANCHORARRAY(Dados!$K$5),0,1),INDEX(_xlfn.ANCHORARRAY(Dados!$K$5),0,2),NA(),-1),NA()))</f>
        <v/>
      </c>
      <c r="G231" s="26" t="str" cm="1">
        <f t="array" ref="G231">IF(OR($B231="",Premissas!$C$14=""),"",IFERROR(_xlfn.XLOOKUP($B231,INDEX(_xlfn.ANCHORARRAY(Dados!$N$5),0,1),INDEX(_xlfn.ANCHORARRAY(Dados!$N$5),0,2),NA(),-1),NA()))</f>
        <v/>
      </c>
      <c r="H231" s="26" t="str" cm="1">
        <f t="array" ref="H231">IF(OR($B231="",Premissas!$C$15=""),"",IFERROR(_xlfn.XLOOKUP($B231,INDEX(_xlfn.ANCHORARRAY(Dados!$Q$5),0,1),INDEX(_xlfn.ANCHORARRAY(Dados!$Q$5),0,2),NA(),-1),NA()))</f>
        <v/>
      </c>
      <c r="I231" s="27" t="str" cm="1">
        <f t="array" ref="I231">IF($B231="","",IFERROR(_xlfn.XLOOKUP($B231,INDEX(_xlfn.ANCHORARRAY(Dados!$T$5),0,1),_xlfn.ANCHORARRAY(Dados!$V$5),NA(),-1),NA()))</f>
        <v/>
      </c>
    </row>
    <row r="232" spans="2:9" x14ac:dyDescent="0.25">
      <c r="B232" s="24"/>
      <c r="C232" s="26" t="str" cm="1">
        <f t="array" ref="C232">IF(OR($B232="",Premissas!$C$10=""),"",IFERROR(_xlfn.XLOOKUP($B232,INDEX(_xlfn.ANCHORARRAY(Dados!$B$5),0,1),INDEX(_xlfn.ANCHORARRAY(Dados!$B$5),0,2),NA(),-1),NA()))</f>
        <v/>
      </c>
      <c r="D232" s="26" t="str" cm="1">
        <f t="array" ref="D232">IF(OR($B232="",Premissas!$C$11=""),"",IFERROR(_xlfn.XLOOKUP($B232,INDEX(_xlfn.ANCHORARRAY(Dados!$E$5),0,1),INDEX(_xlfn.ANCHORARRAY(Dados!$E$5),0,2),NA(),-1),NA()))</f>
        <v/>
      </c>
      <c r="E232" s="26" t="str" cm="1">
        <f t="array" ref="E232">IF(OR($B232="",Premissas!$C$12=""),"",IFERROR(_xlfn.XLOOKUP($B232,INDEX(_xlfn.ANCHORARRAY(Dados!$H$5),0,1),INDEX(_xlfn.ANCHORARRAY(Dados!$H$5),0,2),NA(),-1),NA()))</f>
        <v/>
      </c>
      <c r="F232" s="26" t="str" cm="1">
        <f t="array" ref="F232">IF(OR($B232="",Premissas!$C$13=""),"",IFERROR(_xlfn.XLOOKUP($B232,INDEX(_xlfn.ANCHORARRAY(Dados!$K$5),0,1),INDEX(_xlfn.ANCHORARRAY(Dados!$K$5),0,2),NA(),-1),NA()))</f>
        <v/>
      </c>
      <c r="G232" s="26" t="str" cm="1">
        <f t="array" ref="G232">IF(OR($B232="",Premissas!$C$14=""),"",IFERROR(_xlfn.XLOOKUP($B232,INDEX(_xlfn.ANCHORARRAY(Dados!$N$5),0,1),INDEX(_xlfn.ANCHORARRAY(Dados!$N$5),0,2),NA(),-1),NA()))</f>
        <v/>
      </c>
      <c r="H232" s="26" t="str" cm="1">
        <f t="array" ref="H232">IF(OR($B232="",Premissas!$C$15=""),"",IFERROR(_xlfn.XLOOKUP($B232,INDEX(_xlfn.ANCHORARRAY(Dados!$Q$5),0,1),INDEX(_xlfn.ANCHORARRAY(Dados!$Q$5),0,2),NA(),-1),NA()))</f>
        <v/>
      </c>
      <c r="I232" s="27" t="str" cm="1">
        <f t="array" ref="I232">IF($B232="","",IFERROR(_xlfn.XLOOKUP($B232,INDEX(_xlfn.ANCHORARRAY(Dados!$T$5),0,1),_xlfn.ANCHORARRAY(Dados!$V$5),NA(),-1),NA()))</f>
        <v/>
      </c>
    </row>
    <row r="233" spans="2:9" x14ac:dyDescent="0.25">
      <c r="B233" s="24"/>
      <c r="C233" s="26" t="str" cm="1">
        <f t="array" ref="C233">IF(OR($B233="",Premissas!$C$10=""),"",IFERROR(_xlfn.XLOOKUP($B233,INDEX(_xlfn.ANCHORARRAY(Dados!$B$5),0,1),INDEX(_xlfn.ANCHORARRAY(Dados!$B$5),0,2),NA(),-1),NA()))</f>
        <v/>
      </c>
      <c r="D233" s="26" t="str" cm="1">
        <f t="array" ref="D233">IF(OR($B233="",Premissas!$C$11=""),"",IFERROR(_xlfn.XLOOKUP($B233,INDEX(_xlfn.ANCHORARRAY(Dados!$E$5),0,1),INDEX(_xlfn.ANCHORARRAY(Dados!$E$5),0,2),NA(),-1),NA()))</f>
        <v/>
      </c>
      <c r="E233" s="26" t="str" cm="1">
        <f t="array" ref="E233">IF(OR($B233="",Premissas!$C$12=""),"",IFERROR(_xlfn.XLOOKUP($B233,INDEX(_xlfn.ANCHORARRAY(Dados!$H$5),0,1),INDEX(_xlfn.ANCHORARRAY(Dados!$H$5),0,2),NA(),-1),NA()))</f>
        <v/>
      </c>
      <c r="F233" s="26" t="str" cm="1">
        <f t="array" ref="F233">IF(OR($B233="",Premissas!$C$13=""),"",IFERROR(_xlfn.XLOOKUP($B233,INDEX(_xlfn.ANCHORARRAY(Dados!$K$5),0,1),INDEX(_xlfn.ANCHORARRAY(Dados!$K$5),0,2),NA(),-1),NA()))</f>
        <v/>
      </c>
      <c r="G233" s="26" t="str" cm="1">
        <f t="array" ref="G233">IF(OR($B233="",Premissas!$C$14=""),"",IFERROR(_xlfn.XLOOKUP($B233,INDEX(_xlfn.ANCHORARRAY(Dados!$N$5),0,1),INDEX(_xlfn.ANCHORARRAY(Dados!$N$5),0,2),NA(),-1),NA()))</f>
        <v/>
      </c>
      <c r="H233" s="26" t="str" cm="1">
        <f t="array" ref="H233">IF(OR($B233="",Premissas!$C$15=""),"",IFERROR(_xlfn.XLOOKUP($B233,INDEX(_xlfn.ANCHORARRAY(Dados!$Q$5),0,1),INDEX(_xlfn.ANCHORARRAY(Dados!$Q$5),0,2),NA(),-1),NA()))</f>
        <v/>
      </c>
      <c r="I233" s="27" t="str" cm="1">
        <f t="array" ref="I233">IF($B233="","",IFERROR(_xlfn.XLOOKUP($B233,INDEX(_xlfn.ANCHORARRAY(Dados!$T$5),0,1),_xlfn.ANCHORARRAY(Dados!$V$5),NA(),-1),NA()))</f>
        <v/>
      </c>
    </row>
    <row r="234" spans="2:9" x14ac:dyDescent="0.25">
      <c r="B234" s="24"/>
      <c r="C234" s="26" t="str" cm="1">
        <f t="array" ref="C234">IF(OR($B234="",Premissas!$C$10=""),"",IFERROR(_xlfn.XLOOKUP($B234,INDEX(_xlfn.ANCHORARRAY(Dados!$B$5),0,1),INDEX(_xlfn.ANCHORARRAY(Dados!$B$5),0,2),NA(),-1),NA()))</f>
        <v/>
      </c>
      <c r="D234" s="26" t="str" cm="1">
        <f t="array" ref="D234">IF(OR($B234="",Premissas!$C$11=""),"",IFERROR(_xlfn.XLOOKUP($B234,INDEX(_xlfn.ANCHORARRAY(Dados!$E$5),0,1),INDEX(_xlfn.ANCHORARRAY(Dados!$E$5),0,2),NA(),-1),NA()))</f>
        <v/>
      </c>
      <c r="E234" s="26" t="str" cm="1">
        <f t="array" ref="E234">IF(OR($B234="",Premissas!$C$12=""),"",IFERROR(_xlfn.XLOOKUP($B234,INDEX(_xlfn.ANCHORARRAY(Dados!$H$5),0,1),INDEX(_xlfn.ANCHORARRAY(Dados!$H$5),0,2),NA(),-1),NA()))</f>
        <v/>
      </c>
      <c r="F234" s="26" t="str" cm="1">
        <f t="array" ref="F234">IF(OR($B234="",Premissas!$C$13=""),"",IFERROR(_xlfn.XLOOKUP($B234,INDEX(_xlfn.ANCHORARRAY(Dados!$K$5),0,1),INDEX(_xlfn.ANCHORARRAY(Dados!$K$5),0,2),NA(),-1),NA()))</f>
        <v/>
      </c>
      <c r="G234" s="26" t="str" cm="1">
        <f t="array" ref="G234">IF(OR($B234="",Premissas!$C$14=""),"",IFERROR(_xlfn.XLOOKUP($B234,INDEX(_xlfn.ANCHORARRAY(Dados!$N$5),0,1),INDEX(_xlfn.ANCHORARRAY(Dados!$N$5),0,2),NA(),-1),NA()))</f>
        <v/>
      </c>
      <c r="H234" s="26" t="str" cm="1">
        <f t="array" ref="H234">IF(OR($B234="",Premissas!$C$15=""),"",IFERROR(_xlfn.XLOOKUP($B234,INDEX(_xlfn.ANCHORARRAY(Dados!$Q$5),0,1),INDEX(_xlfn.ANCHORARRAY(Dados!$Q$5),0,2),NA(),-1),NA()))</f>
        <v/>
      </c>
      <c r="I234" s="27" t="str" cm="1">
        <f t="array" ref="I234">IF($B234="","",IFERROR(_xlfn.XLOOKUP($B234,INDEX(_xlfn.ANCHORARRAY(Dados!$T$5),0,1),_xlfn.ANCHORARRAY(Dados!$V$5),NA(),-1),NA()))</f>
        <v/>
      </c>
    </row>
    <row r="235" spans="2:9" x14ac:dyDescent="0.25">
      <c r="B235" s="24"/>
      <c r="C235" s="26" t="str" cm="1">
        <f t="array" ref="C235">IF(OR($B235="",Premissas!$C$10=""),"",IFERROR(_xlfn.XLOOKUP($B235,INDEX(_xlfn.ANCHORARRAY(Dados!$B$5),0,1),INDEX(_xlfn.ANCHORARRAY(Dados!$B$5),0,2),NA(),-1),NA()))</f>
        <v/>
      </c>
      <c r="D235" s="26" t="str" cm="1">
        <f t="array" ref="D235">IF(OR($B235="",Premissas!$C$11=""),"",IFERROR(_xlfn.XLOOKUP($B235,INDEX(_xlfn.ANCHORARRAY(Dados!$E$5),0,1),INDEX(_xlfn.ANCHORARRAY(Dados!$E$5),0,2),NA(),-1),NA()))</f>
        <v/>
      </c>
      <c r="E235" s="26" t="str" cm="1">
        <f t="array" ref="E235">IF(OR($B235="",Premissas!$C$12=""),"",IFERROR(_xlfn.XLOOKUP($B235,INDEX(_xlfn.ANCHORARRAY(Dados!$H$5),0,1),INDEX(_xlfn.ANCHORARRAY(Dados!$H$5),0,2),NA(),-1),NA()))</f>
        <v/>
      </c>
      <c r="F235" s="26" t="str" cm="1">
        <f t="array" ref="F235">IF(OR($B235="",Premissas!$C$13=""),"",IFERROR(_xlfn.XLOOKUP($B235,INDEX(_xlfn.ANCHORARRAY(Dados!$K$5),0,1),INDEX(_xlfn.ANCHORARRAY(Dados!$K$5),0,2),NA(),-1),NA()))</f>
        <v/>
      </c>
      <c r="G235" s="26" t="str" cm="1">
        <f t="array" ref="G235">IF(OR($B235="",Premissas!$C$14=""),"",IFERROR(_xlfn.XLOOKUP($B235,INDEX(_xlfn.ANCHORARRAY(Dados!$N$5),0,1),INDEX(_xlfn.ANCHORARRAY(Dados!$N$5),0,2),NA(),-1),NA()))</f>
        <v/>
      </c>
      <c r="H235" s="26" t="str" cm="1">
        <f t="array" ref="H235">IF(OR($B235="",Premissas!$C$15=""),"",IFERROR(_xlfn.XLOOKUP($B235,INDEX(_xlfn.ANCHORARRAY(Dados!$Q$5),0,1),INDEX(_xlfn.ANCHORARRAY(Dados!$Q$5),0,2),NA(),-1),NA()))</f>
        <v/>
      </c>
      <c r="I235" s="27" t="str" cm="1">
        <f t="array" ref="I235">IF($B235="","",IFERROR(_xlfn.XLOOKUP($B235,INDEX(_xlfn.ANCHORARRAY(Dados!$T$5),0,1),_xlfn.ANCHORARRAY(Dados!$V$5),NA(),-1),NA()))</f>
        <v/>
      </c>
    </row>
    <row r="236" spans="2:9" x14ac:dyDescent="0.25">
      <c r="B236" s="24"/>
      <c r="C236" s="26" t="str" cm="1">
        <f t="array" ref="C236">IF(OR($B236="",Premissas!$C$10=""),"",IFERROR(_xlfn.XLOOKUP($B236,INDEX(_xlfn.ANCHORARRAY(Dados!$B$5),0,1),INDEX(_xlfn.ANCHORARRAY(Dados!$B$5),0,2),NA(),-1),NA()))</f>
        <v/>
      </c>
      <c r="D236" s="26" t="str" cm="1">
        <f t="array" ref="D236">IF(OR($B236="",Premissas!$C$11=""),"",IFERROR(_xlfn.XLOOKUP($B236,INDEX(_xlfn.ANCHORARRAY(Dados!$E$5),0,1),INDEX(_xlfn.ANCHORARRAY(Dados!$E$5),0,2),NA(),-1),NA()))</f>
        <v/>
      </c>
      <c r="E236" s="26" t="str" cm="1">
        <f t="array" ref="E236">IF(OR($B236="",Premissas!$C$12=""),"",IFERROR(_xlfn.XLOOKUP($B236,INDEX(_xlfn.ANCHORARRAY(Dados!$H$5),0,1),INDEX(_xlfn.ANCHORARRAY(Dados!$H$5),0,2),NA(),-1),NA()))</f>
        <v/>
      </c>
      <c r="F236" s="26" t="str" cm="1">
        <f t="array" ref="F236">IF(OR($B236="",Premissas!$C$13=""),"",IFERROR(_xlfn.XLOOKUP($B236,INDEX(_xlfn.ANCHORARRAY(Dados!$K$5),0,1),INDEX(_xlfn.ANCHORARRAY(Dados!$K$5),0,2),NA(),-1),NA()))</f>
        <v/>
      </c>
      <c r="G236" s="26" t="str" cm="1">
        <f t="array" ref="G236">IF(OR($B236="",Premissas!$C$14=""),"",IFERROR(_xlfn.XLOOKUP($B236,INDEX(_xlfn.ANCHORARRAY(Dados!$N$5),0,1),INDEX(_xlfn.ANCHORARRAY(Dados!$N$5),0,2),NA(),-1),NA()))</f>
        <v/>
      </c>
      <c r="H236" s="26" t="str" cm="1">
        <f t="array" ref="H236">IF(OR($B236="",Premissas!$C$15=""),"",IFERROR(_xlfn.XLOOKUP($B236,INDEX(_xlfn.ANCHORARRAY(Dados!$Q$5),0,1),INDEX(_xlfn.ANCHORARRAY(Dados!$Q$5),0,2),NA(),-1),NA()))</f>
        <v/>
      </c>
      <c r="I236" s="27" t="str" cm="1">
        <f t="array" ref="I236">IF($B236="","",IFERROR(_xlfn.XLOOKUP($B236,INDEX(_xlfn.ANCHORARRAY(Dados!$T$5),0,1),_xlfn.ANCHORARRAY(Dados!$V$5),NA(),-1),NA()))</f>
        <v/>
      </c>
    </row>
    <row r="237" spans="2:9" x14ac:dyDescent="0.25">
      <c r="B237" s="24"/>
      <c r="C237" s="26" t="str" cm="1">
        <f t="array" ref="C237">IF(OR($B237="",Premissas!$C$10=""),"",IFERROR(_xlfn.XLOOKUP($B237,INDEX(_xlfn.ANCHORARRAY(Dados!$B$5),0,1),INDEX(_xlfn.ANCHORARRAY(Dados!$B$5),0,2),NA(),-1),NA()))</f>
        <v/>
      </c>
      <c r="D237" s="26" t="str" cm="1">
        <f t="array" ref="D237">IF(OR($B237="",Premissas!$C$11=""),"",IFERROR(_xlfn.XLOOKUP($B237,INDEX(_xlfn.ANCHORARRAY(Dados!$E$5),0,1),INDEX(_xlfn.ANCHORARRAY(Dados!$E$5),0,2),NA(),-1),NA()))</f>
        <v/>
      </c>
      <c r="E237" s="26" t="str" cm="1">
        <f t="array" ref="E237">IF(OR($B237="",Premissas!$C$12=""),"",IFERROR(_xlfn.XLOOKUP($B237,INDEX(_xlfn.ANCHORARRAY(Dados!$H$5),0,1),INDEX(_xlfn.ANCHORARRAY(Dados!$H$5),0,2),NA(),-1),NA()))</f>
        <v/>
      </c>
      <c r="F237" s="26" t="str" cm="1">
        <f t="array" ref="F237">IF(OR($B237="",Premissas!$C$13=""),"",IFERROR(_xlfn.XLOOKUP($B237,INDEX(_xlfn.ANCHORARRAY(Dados!$K$5),0,1),INDEX(_xlfn.ANCHORARRAY(Dados!$K$5),0,2),NA(),-1),NA()))</f>
        <v/>
      </c>
      <c r="G237" s="26" t="str" cm="1">
        <f t="array" ref="G237">IF(OR($B237="",Premissas!$C$14=""),"",IFERROR(_xlfn.XLOOKUP($B237,INDEX(_xlfn.ANCHORARRAY(Dados!$N$5),0,1),INDEX(_xlfn.ANCHORARRAY(Dados!$N$5),0,2),NA(),-1),NA()))</f>
        <v/>
      </c>
      <c r="H237" s="26" t="str" cm="1">
        <f t="array" ref="H237">IF(OR($B237="",Premissas!$C$15=""),"",IFERROR(_xlfn.XLOOKUP($B237,INDEX(_xlfn.ANCHORARRAY(Dados!$Q$5),0,1),INDEX(_xlfn.ANCHORARRAY(Dados!$Q$5),0,2),NA(),-1),NA()))</f>
        <v/>
      </c>
      <c r="I237" s="27" t="str" cm="1">
        <f t="array" ref="I237">IF($B237="","",IFERROR(_xlfn.XLOOKUP($B237,INDEX(_xlfn.ANCHORARRAY(Dados!$T$5),0,1),_xlfn.ANCHORARRAY(Dados!$V$5),NA(),-1),NA()))</f>
        <v/>
      </c>
    </row>
    <row r="238" spans="2:9" x14ac:dyDescent="0.25">
      <c r="B238" s="24"/>
      <c r="C238" s="26" t="str" cm="1">
        <f t="array" ref="C238">IF(OR($B238="",Premissas!$C$10=""),"",IFERROR(_xlfn.XLOOKUP($B238,INDEX(_xlfn.ANCHORARRAY(Dados!$B$5),0,1),INDEX(_xlfn.ANCHORARRAY(Dados!$B$5),0,2),NA(),-1),NA()))</f>
        <v/>
      </c>
      <c r="D238" s="26" t="str" cm="1">
        <f t="array" ref="D238">IF(OR($B238="",Premissas!$C$11=""),"",IFERROR(_xlfn.XLOOKUP($B238,INDEX(_xlfn.ANCHORARRAY(Dados!$E$5),0,1),INDEX(_xlfn.ANCHORARRAY(Dados!$E$5),0,2),NA(),-1),NA()))</f>
        <v/>
      </c>
      <c r="E238" s="26" t="str" cm="1">
        <f t="array" ref="E238">IF(OR($B238="",Premissas!$C$12=""),"",IFERROR(_xlfn.XLOOKUP($B238,INDEX(_xlfn.ANCHORARRAY(Dados!$H$5),0,1),INDEX(_xlfn.ANCHORARRAY(Dados!$H$5),0,2),NA(),-1),NA()))</f>
        <v/>
      </c>
      <c r="F238" s="26" t="str" cm="1">
        <f t="array" ref="F238">IF(OR($B238="",Premissas!$C$13=""),"",IFERROR(_xlfn.XLOOKUP($B238,INDEX(_xlfn.ANCHORARRAY(Dados!$K$5),0,1),INDEX(_xlfn.ANCHORARRAY(Dados!$K$5),0,2),NA(),-1),NA()))</f>
        <v/>
      </c>
      <c r="G238" s="26" t="str" cm="1">
        <f t="array" ref="G238">IF(OR($B238="",Premissas!$C$14=""),"",IFERROR(_xlfn.XLOOKUP($B238,INDEX(_xlfn.ANCHORARRAY(Dados!$N$5),0,1),INDEX(_xlfn.ANCHORARRAY(Dados!$N$5),0,2),NA(),-1),NA()))</f>
        <v/>
      </c>
      <c r="H238" s="26" t="str" cm="1">
        <f t="array" ref="H238">IF(OR($B238="",Premissas!$C$15=""),"",IFERROR(_xlfn.XLOOKUP($B238,INDEX(_xlfn.ANCHORARRAY(Dados!$Q$5),0,1),INDEX(_xlfn.ANCHORARRAY(Dados!$Q$5),0,2),NA(),-1),NA()))</f>
        <v/>
      </c>
      <c r="I238" s="27" t="str" cm="1">
        <f t="array" ref="I238">IF($B238="","",IFERROR(_xlfn.XLOOKUP($B238,INDEX(_xlfn.ANCHORARRAY(Dados!$T$5),0,1),_xlfn.ANCHORARRAY(Dados!$V$5),NA(),-1),NA()))</f>
        <v/>
      </c>
    </row>
    <row r="239" spans="2:9" x14ac:dyDescent="0.25">
      <c r="B239" s="24"/>
      <c r="C239" s="26" t="str" cm="1">
        <f t="array" ref="C239">IF(OR($B239="",Premissas!$C$10=""),"",IFERROR(_xlfn.XLOOKUP($B239,INDEX(_xlfn.ANCHORARRAY(Dados!$B$5),0,1),INDEX(_xlfn.ANCHORARRAY(Dados!$B$5),0,2),NA(),-1),NA()))</f>
        <v/>
      </c>
      <c r="D239" s="26" t="str" cm="1">
        <f t="array" ref="D239">IF(OR($B239="",Premissas!$C$11=""),"",IFERROR(_xlfn.XLOOKUP($B239,INDEX(_xlfn.ANCHORARRAY(Dados!$E$5),0,1),INDEX(_xlfn.ANCHORARRAY(Dados!$E$5),0,2),NA(),-1),NA()))</f>
        <v/>
      </c>
      <c r="E239" s="26" t="str" cm="1">
        <f t="array" ref="E239">IF(OR($B239="",Premissas!$C$12=""),"",IFERROR(_xlfn.XLOOKUP($B239,INDEX(_xlfn.ANCHORARRAY(Dados!$H$5),0,1),INDEX(_xlfn.ANCHORARRAY(Dados!$H$5),0,2),NA(),-1),NA()))</f>
        <v/>
      </c>
      <c r="F239" s="26" t="str" cm="1">
        <f t="array" ref="F239">IF(OR($B239="",Premissas!$C$13=""),"",IFERROR(_xlfn.XLOOKUP($B239,INDEX(_xlfn.ANCHORARRAY(Dados!$K$5),0,1),INDEX(_xlfn.ANCHORARRAY(Dados!$K$5),0,2),NA(),-1),NA()))</f>
        <v/>
      </c>
      <c r="G239" s="26" t="str" cm="1">
        <f t="array" ref="G239">IF(OR($B239="",Premissas!$C$14=""),"",IFERROR(_xlfn.XLOOKUP($B239,INDEX(_xlfn.ANCHORARRAY(Dados!$N$5),0,1),INDEX(_xlfn.ANCHORARRAY(Dados!$N$5),0,2),NA(),-1),NA()))</f>
        <v/>
      </c>
      <c r="H239" s="26" t="str" cm="1">
        <f t="array" ref="H239">IF(OR($B239="",Premissas!$C$15=""),"",IFERROR(_xlfn.XLOOKUP($B239,INDEX(_xlfn.ANCHORARRAY(Dados!$Q$5),0,1),INDEX(_xlfn.ANCHORARRAY(Dados!$Q$5),0,2),NA(),-1),NA()))</f>
        <v/>
      </c>
      <c r="I239" s="27" t="str" cm="1">
        <f t="array" ref="I239">IF($B239="","",IFERROR(_xlfn.XLOOKUP($B239,INDEX(_xlfn.ANCHORARRAY(Dados!$T$5),0,1),_xlfn.ANCHORARRAY(Dados!$V$5),NA(),-1),NA()))</f>
        <v/>
      </c>
    </row>
    <row r="240" spans="2:9" x14ac:dyDescent="0.25">
      <c r="B240" s="24"/>
      <c r="C240" s="26" t="str" cm="1">
        <f t="array" ref="C240">IF(OR($B240="",Premissas!$C$10=""),"",IFERROR(_xlfn.XLOOKUP($B240,INDEX(_xlfn.ANCHORARRAY(Dados!$B$5),0,1),INDEX(_xlfn.ANCHORARRAY(Dados!$B$5),0,2),NA(),-1),NA()))</f>
        <v/>
      </c>
      <c r="D240" s="26" t="str" cm="1">
        <f t="array" ref="D240">IF(OR($B240="",Premissas!$C$11=""),"",IFERROR(_xlfn.XLOOKUP($B240,INDEX(_xlfn.ANCHORARRAY(Dados!$E$5),0,1),INDEX(_xlfn.ANCHORARRAY(Dados!$E$5),0,2),NA(),-1),NA()))</f>
        <v/>
      </c>
      <c r="E240" s="26" t="str" cm="1">
        <f t="array" ref="E240">IF(OR($B240="",Premissas!$C$12=""),"",IFERROR(_xlfn.XLOOKUP($B240,INDEX(_xlfn.ANCHORARRAY(Dados!$H$5),0,1),INDEX(_xlfn.ANCHORARRAY(Dados!$H$5),0,2),NA(),-1),NA()))</f>
        <v/>
      </c>
      <c r="F240" s="26" t="str" cm="1">
        <f t="array" ref="F240">IF(OR($B240="",Premissas!$C$13=""),"",IFERROR(_xlfn.XLOOKUP($B240,INDEX(_xlfn.ANCHORARRAY(Dados!$K$5),0,1),INDEX(_xlfn.ANCHORARRAY(Dados!$K$5),0,2),NA(),-1),NA()))</f>
        <v/>
      </c>
      <c r="G240" s="26" t="str" cm="1">
        <f t="array" ref="G240">IF(OR($B240="",Premissas!$C$14=""),"",IFERROR(_xlfn.XLOOKUP($B240,INDEX(_xlfn.ANCHORARRAY(Dados!$N$5),0,1),INDEX(_xlfn.ANCHORARRAY(Dados!$N$5),0,2),NA(),-1),NA()))</f>
        <v/>
      </c>
      <c r="H240" s="26" t="str" cm="1">
        <f t="array" ref="H240">IF(OR($B240="",Premissas!$C$15=""),"",IFERROR(_xlfn.XLOOKUP($B240,INDEX(_xlfn.ANCHORARRAY(Dados!$Q$5),0,1),INDEX(_xlfn.ANCHORARRAY(Dados!$Q$5),0,2),NA(),-1),NA()))</f>
        <v/>
      </c>
      <c r="I240" s="27" t="str" cm="1">
        <f t="array" ref="I240">IF($B240="","",IFERROR(_xlfn.XLOOKUP($B240,INDEX(_xlfn.ANCHORARRAY(Dados!$T$5),0,1),_xlfn.ANCHORARRAY(Dados!$V$5),NA(),-1),NA()))</f>
        <v/>
      </c>
    </row>
    <row r="241" spans="2:9" x14ac:dyDescent="0.25">
      <c r="B241" s="24"/>
      <c r="C241" s="26" t="str" cm="1">
        <f t="array" ref="C241">IF(OR($B241="",Premissas!$C$10=""),"",IFERROR(_xlfn.XLOOKUP($B241,INDEX(_xlfn.ANCHORARRAY(Dados!$B$5),0,1),INDEX(_xlfn.ANCHORARRAY(Dados!$B$5),0,2),NA(),-1),NA()))</f>
        <v/>
      </c>
      <c r="D241" s="26" t="str" cm="1">
        <f t="array" ref="D241">IF(OR($B241="",Premissas!$C$11=""),"",IFERROR(_xlfn.XLOOKUP($B241,INDEX(_xlfn.ANCHORARRAY(Dados!$E$5),0,1),INDEX(_xlfn.ANCHORARRAY(Dados!$E$5),0,2),NA(),-1),NA()))</f>
        <v/>
      </c>
      <c r="E241" s="26" t="str" cm="1">
        <f t="array" ref="E241">IF(OR($B241="",Premissas!$C$12=""),"",IFERROR(_xlfn.XLOOKUP($B241,INDEX(_xlfn.ANCHORARRAY(Dados!$H$5),0,1),INDEX(_xlfn.ANCHORARRAY(Dados!$H$5),0,2),NA(),-1),NA()))</f>
        <v/>
      </c>
      <c r="F241" s="26" t="str" cm="1">
        <f t="array" ref="F241">IF(OR($B241="",Premissas!$C$13=""),"",IFERROR(_xlfn.XLOOKUP($B241,INDEX(_xlfn.ANCHORARRAY(Dados!$K$5),0,1),INDEX(_xlfn.ANCHORARRAY(Dados!$K$5),0,2),NA(),-1),NA()))</f>
        <v/>
      </c>
      <c r="G241" s="26" t="str" cm="1">
        <f t="array" ref="G241">IF(OR($B241="",Premissas!$C$14=""),"",IFERROR(_xlfn.XLOOKUP($B241,INDEX(_xlfn.ANCHORARRAY(Dados!$N$5),0,1),INDEX(_xlfn.ANCHORARRAY(Dados!$N$5),0,2),NA(),-1),NA()))</f>
        <v/>
      </c>
      <c r="H241" s="26" t="str" cm="1">
        <f t="array" ref="H241">IF(OR($B241="",Premissas!$C$15=""),"",IFERROR(_xlfn.XLOOKUP($B241,INDEX(_xlfn.ANCHORARRAY(Dados!$Q$5),0,1),INDEX(_xlfn.ANCHORARRAY(Dados!$Q$5),0,2),NA(),-1),NA()))</f>
        <v/>
      </c>
      <c r="I241" s="27" t="str" cm="1">
        <f t="array" ref="I241">IF($B241="","",IFERROR(_xlfn.XLOOKUP($B241,INDEX(_xlfn.ANCHORARRAY(Dados!$T$5),0,1),_xlfn.ANCHORARRAY(Dados!$V$5),NA(),-1),NA()))</f>
        <v/>
      </c>
    </row>
    <row r="242" spans="2:9" x14ac:dyDescent="0.25">
      <c r="B242" s="24"/>
      <c r="C242" s="26" t="str" cm="1">
        <f t="array" ref="C242">IF(OR($B242="",Premissas!$C$10=""),"",IFERROR(_xlfn.XLOOKUP($B242,INDEX(_xlfn.ANCHORARRAY(Dados!$B$5),0,1),INDEX(_xlfn.ANCHORARRAY(Dados!$B$5),0,2),NA(),-1),NA()))</f>
        <v/>
      </c>
      <c r="D242" s="26" t="str" cm="1">
        <f t="array" ref="D242">IF(OR($B242="",Premissas!$C$11=""),"",IFERROR(_xlfn.XLOOKUP($B242,INDEX(_xlfn.ANCHORARRAY(Dados!$E$5),0,1),INDEX(_xlfn.ANCHORARRAY(Dados!$E$5),0,2),NA(),-1),NA()))</f>
        <v/>
      </c>
      <c r="E242" s="26" t="str" cm="1">
        <f t="array" ref="E242">IF(OR($B242="",Premissas!$C$12=""),"",IFERROR(_xlfn.XLOOKUP($B242,INDEX(_xlfn.ANCHORARRAY(Dados!$H$5),0,1),INDEX(_xlfn.ANCHORARRAY(Dados!$H$5),0,2),NA(),-1),NA()))</f>
        <v/>
      </c>
      <c r="F242" s="26" t="str" cm="1">
        <f t="array" ref="F242">IF(OR($B242="",Premissas!$C$13=""),"",IFERROR(_xlfn.XLOOKUP($B242,INDEX(_xlfn.ANCHORARRAY(Dados!$K$5),0,1),INDEX(_xlfn.ANCHORARRAY(Dados!$K$5),0,2),NA(),-1),NA()))</f>
        <v/>
      </c>
      <c r="G242" s="26" t="str" cm="1">
        <f t="array" ref="G242">IF(OR($B242="",Premissas!$C$14=""),"",IFERROR(_xlfn.XLOOKUP($B242,INDEX(_xlfn.ANCHORARRAY(Dados!$N$5),0,1),INDEX(_xlfn.ANCHORARRAY(Dados!$N$5),0,2),NA(),-1),NA()))</f>
        <v/>
      </c>
      <c r="H242" s="26" t="str" cm="1">
        <f t="array" ref="H242">IF(OR($B242="",Premissas!$C$15=""),"",IFERROR(_xlfn.XLOOKUP($B242,INDEX(_xlfn.ANCHORARRAY(Dados!$Q$5),0,1),INDEX(_xlfn.ANCHORARRAY(Dados!$Q$5),0,2),NA(),-1),NA()))</f>
        <v/>
      </c>
      <c r="I242" s="27" t="str" cm="1">
        <f t="array" ref="I242">IF($B242="","",IFERROR(_xlfn.XLOOKUP($B242,INDEX(_xlfn.ANCHORARRAY(Dados!$T$5),0,1),_xlfn.ANCHORARRAY(Dados!$V$5),NA(),-1),NA()))</f>
        <v/>
      </c>
    </row>
    <row r="243" spans="2:9" x14ac:dyDescent="0.25">
      <c r="B243" s="24"/>
      <c r="C243" s="26" t="str" cm="1">
        <f t="array" ref="C243">IF(OR($B243="",Premissas!$C$10=""),"",IFERROR(_xlfn.XLOOKUP($B243,INDEX(_xlfn.ANCHORARRAY(Dados!$B$5),0,1),INDEX(_xlfn.ANCHORARRAY(Dados!$B$5),0,2),NA(),-1),NA()))</f>
        <v/>
      </c>
      <c r="D243" s="26" t="str" cm="1">
        <f t="array" ref="D243">IF(OR($B243="",Premissas!$C$11=""),"",IFERROR(_xlfn.XLOOKUP($B243,INDEX(_xlfn.ANCHORARRAY(Dados!$E$5),0,1),INDEX(_xlfn.ANCHORARRAY(Dados!$E$5),0,2),NA(),-1),NA()))</f>
        <v/>
      </c>
      <c r="E243" s="26" t="str" cm="1">
        <f t="array" ref="E243">IF(OR($B243="",Premissas!$C$12=""),"",IFERROR(_xlfn.XLOOKUP($B243,INDEX(_xlfn.ANCHORARRAY(Dados!$H$5),0,1),INDEX(_xlfn.ANCHORARRAY(Dados!$H$5),0,2),NA(),-1),NA()))</f>
        <v/>
      </c>
      <c r="F243" s="26" t="str" cm="1">
        <f t="array" ref="F243">IF(OR($B243="",Premissas!$C$13=""),"",IFERROR(_xlfn.XLOOKUP($B243,INDEX(_xlfn.ANCHORARRAY(Dados!$K$5),0,1),INDEX(_xlfn.ANCHORARRAY(Dados!$K$5),0,2),NA(),-1),NA()))</f>
        <v/>
      </c>
      <c r="G243" s="26" t="str" cm="1">
        <f t="array" ref="G243">IF(OR($B243="",Premissas!$C$14=""),"",IFERROR(_xlfn.XLOOKUP($B243,INDEX(_xlfn.ANCHORARRAY(Dados!$N$5),0,1),INDEX(_xlfn.ANCHORARRAY(Dados!$N$5),0,2),NA(),-1),NA()))</f>
        <v/>
      </c>
      <c r="H243" s="26" t="str" cm="1">
        <f t="array" ref="H243">IF(OR($B243="",Premissas!$C$15=""),"",IFERROR(_xlfn.XLOOKUP($B243,INDEX(_xlfn.ANCHORARRAY(Dados!$Q$5),0,1),INDEX(_xlfn.ANCHORARRAY(Dados!$Q$5),0,2),NA(),-1),NA()))</f>
        <v/>
      </c>
      <c r="I243" s="27" t="str" cm="1">
        <f t="array" ref="I243">IF($B243="","",IFERROR(_xlfn.XLOOKUP($B243,INDEX(_xlfn.ANCHORARRAY(Dados!$T$5),0,1),_xlfn.ANCHORARRAY(Dados!$V$5),NA(),-1),NA()))</f>
        <v/>
      </c>
    </row>
    <row r="244" spans="2:9" x14ac:dyDescent="0.25">
      <c r="B244" s="24"/>
      <c r="C244" s="26" t="str" cm="1">
        <f t="array" ref="C244">IF(OR($B244="",Premissas!$C$10=""),"",IFERROR(_xlfn.XLOOKUP($B244,INDEX(_xlfn.ANCHORARRAY(Dados!$B$5),0,1),INDEX(_xlfn.ANCHORARRAY(Dados!$B$5),0,2),NA(),-1),NA()))</f>
        <v/>
      </c>
      <c r="D244" s="26" t="str" cm="1">
        <f t="array" ref="D244">IF(OR($B244="",Premissas!$C$11=""),"",IFERROR(_xlfn.XLOOKUP($B244,INDEX(_xlfn.ANCHORARRAY(Dados!$E$5),0,1),INDEX(_xlfn.ANCHORARRAY(Dados!$E$5),0,2),NA(),-1),NA()))</f>
        <v/>
      </c>
      <c r="E244" s="26" t="str" cm="1">
        <f t="array" ref="E244">IF(OR($B244="",Premissas!$C$12=""),"",IFERROR(_xlfn.XLOOKUP($B244,INDEX(_xlfn.ANCHORARRAY(Dados!$H$5),0,1),INDEX(_xlfn.ANCHORARRAY(Dados!$H$5),0,2),NA(),-1),NA()))</f>
        <v/>
      </c>
      <c r="F244" s="26" t="str" cm="1">
        <f t="array" ref="F244">IF(OR($B244="",Premissas!$C$13=""),"",IFERROR(_xlfn.XLOOKUP($B244,INDEX(_xlfn.ANCHORARRAY(Dados!$K$5),0,1),INDEX(_xlfn.ANCHORARRAY(Dados!$K$5),0,2),NA(),-1),NA()))</f>
        <v/>
      </c>
      <c r="G244" s="26" t="str" cm="1">
        <f t="array" ref="G244">IF(OR($B244="",Premissas!$C$14=""),"",IFERROR(_xlfn.XLOOKUP($B244,INDEX(_xlfn.ANCHORARRAY(Dados!$N$5),0,1),INDEX(_xlfn.ANCHORARRAY(Dados!$N$5),0,2),NA(),-1),NA()))</f>
        <v/>
      </c>
      <c r="H244" s="26" t="str" cm="1">
        <f t="array" ref="H244">IF(OR($B244="",Premissas!$C$15=""),"",IFERROR(_xlfn.XLOOKUP($B244,INDEX(_xlfn.ANCHORARRAY(Dados!$Q$5),0,1),INDEX(_xlfn.ANCHORARRAY(Dados!$Q$5),0,2),NA(),-1),NA()))</f>
        <v/>
      </c>
      <c r="I244" s="27" t="str" cm="1">
        <f t="array" ref="I244">IF($B244="","",IFERROR(_xlfn.XLOOKUP($B244,INDEX(_xlfn.ANCHORARRAY(Dados!$T$5),0,1),_xlfn.ANCHORARRAY(Dados!$V$5),NA(),-1),NA()))</f>
        <v/>
      </c>
    </row>
    <row r="245" spans="2:9" x14ac:dyDescent="0.25">
      <c r="B245" s="24"/>
      <c r="C245" s="26" t="str" cm="1">
        <f t="array" ref="C245">IF(OR($B245="",Premissas!$C$10=""),"",IFERROR(_xlfn.XLOOKUP($B245,INDEX(_xlfn.ANCHORARRAY(Dados!$B$5),0,1),INDEX(_xlfn.ANCHORARRAY(Dados!$B$5),0,2),NA(),-1),NA()))</f>
        <v/>
      </c>
      <c r="D245" s="26" t="str" cm="1">
        <f t="array" ref="D245">IF(OR($B245="",Premissas!$C$11=""),"",IFERROR(_xlfn.XLOOKUP($B245,INDEX(_xlfn.ANCHORARRAY(Dados!$E$5),0,1),INDEX(_xlfn.ANCHORARRAY(Dados!$E$5),0,2),NA(),-1),NA()))</f>
        <v/>
      </c>
      <c r="E245" s="26" t="str" cm="1">
        <f t="array" ref="E245">IF(OR($B245="",Premissas!$C$12=""),"",IFERROR(_xlfn.XLOOKUP($B245,INDEX(_xlfn.ANCHORARRAY(Dados!$H$5),0,1),INDEX(_xlfn.ANCHORARRAY(Dados!$H$5),0,2),NA(),-1),NA()))</f>
        <v/>
      </c>
      <c r="F245" s="26" t="str" cm="1">
        <f t="array" ref="F245">IF(OR($B245="",Premissas!$C$13=""),"",IFERROR(_xlfn.XLOOKUP($B245,INDEX(_xlfn.ANCHORARRAY(Dados!$K$5),0,1),INDEX(_xlfn.ANCHORARRAY(Dados!$K$5),0,2),NA(),-1),NA()))</f>
        <v/>
      </c>
      <c r="G245" s="26" t="str" cm="1">
        <f t="array" ref="G245">IF(OR($B245="",Premissas!$C$14=""),"",IFERROR(_xlfn.XLOOKUP($B245,INDEX(_xlfn.ANCHORARRAY(Dados!$N$5),0,1),INDEX(_xlfn.ANCHORARRAY(Dados!$N$5),0,2),NA(),-1),NA()))</f>
        <v/>
      </c>
      <c r="H245" s="26" t="str" cm="1">
        <f t="array" ref="H245">IF(OR($B245="",Premissas!$C$15=""),"",IFERROR(_xlfn.XLOOKUP($B245,INDEX(_xlfn.ANCHORARRAY(Dados!$Q$5),0,1),INDEX(_xlfn.ANCHORARRAY(Dados!$Q$5),0,2),NA(),-1),NA()))</f>
        <v/>
      </c>
      <c r="I245" s="27" t="str" cm="1">
        <f t="array" ref="I245">IF($B245="","",IFERROR(_xlfn.XLOOKUP($B245,INDEX(_xlfn.ANCHORARRAY(Dados!$T$5),0,1),_xlfn.ANCHORARRAY(Dados!$V$5),NA(),-1),NA()))</f>
        <v/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409A-5032-4707-97AB-0054D10FEF73}">
  <dimension ref="A1:V5"/>
  <sheetViews>
    <sheetView showGridLines="0" workbookViewId="0"/>
  </sheetViews>
  <sheetFormatPr defaultRowHeight="14.25" x14ac:dyDescent="0.25"/>
  <cols>
    <col min="1" max="1" width="2.7109375" style="1" customWidth="1"/>
    <col min="2" max="2" width="11.7109375" style="23" customWidth="1"/>
    <col min="3" max="4" width="11.7109375" style="1" customWidth="1"/>
    <col min="5" max="5" width="11.7109375" style="23" customWidth="1"/>
    <col min="6" max="7" width="11.7109375" style="1" customWidth="1"/>
    <col min="8" max="8" width="11.7109375" style="23" customWidth="1"/>
    <col min="9" max="10" width="11.7109375" style="1" customWidth="1"/>
    <col min="11" max="11" width="11.7109375" style="23" customWidth="1"/>
    <col min="12" max="13" width="11.7109375" style="1" customWidth="1"/>
    <col min="14" max="14" width="11.7109375" style="23" customWidth="1"/>
    <col min="15" max="16" width="11.7109375" style="1" customWidth="1"/>
    <col min="17" max="17" width="11.7109375" style="23" customWidth="1"/>
    <col min="18" max="19" width="11.7109375" style="1" customWidth="1"/>
    <col min="20" max="20" width="11.7109375" style="23" customWidth="1"/>
    <col min="21" max="23" width="11.7109375" style="1" customWidth="1"/>
    <col min="24" max="16384" width="9.140625" style="1"/>
  </cols>
  <sheetData>
    <row r="1" spans="1:22" ht="24" customHeight="1" x14ac:dyDescent="0.35">
      <c r="A1" s="2"/>
      <c r="B1" s="19" t="s">
        <v>0</v>
      </c>
      <c r="C1" s="4" t="s">
        <v>38</v>
      </c>
      <c r="D1" s="2"/>
      <c r="E1" s="20"/>
      <c r="F1" s="2"/>
      <c r="G1" s="2"/>
      <c r="H1" s="20"/>
      <c r="I1" s="2"/>
      <c r="J1" s="2"/>
      <c r="K1" s="20"/>
      <c r="L1" s="2"/>
    </row>
    <row r="2" spans="1:22" x14ac:dyDescent="0.25">
      <c r="A2" s="2"/>
      <c r="B2" s="20"/>
      <c r="C2" s="5" t="s">
        <v>39</v>
      </c>
      <c r="D2" s="2"/>
      <c r="E2" s="20"/>
      <c r="F2" s="2"/>
      <c r="G2" s="2"/>
      <c r="H2" s="20"/>
      <c r="I2" s="2"/>
      <c r="J2" s="2"/>
      <c r="K2" s="20"/>
      <c r="L2" s="2"/>
    </row>
    <row r="4" spans="1:22" x14ac:dyDescent="0.25">
      <c r="B4" s="21" t="s">
        <v>40</v>
      </c>
    </row>
    <row r="5" spans="1:22" x14ac:dyDescent="0.25">
      <c r="B5" s="22" t="e" cm="1">
        <f t="array" aca="1" ref="B5" ca="1">IF(Premissas!$C$10="","",Fintay_B3_Historico_Ajustado(Premissas!$C$10,EOMONTH(Premissas!$D$5,-1)-10,IF(Premissas!$D$6="","",Premissas!$D$6),5000))</f>
        <v>#NAME?</v>
      </c>
      <c r="E5" s="22" t="e" cm="1">
        <f t="array" aca="1" ref="E5" ca="1">IF(Premissas!$C$11="","",Fintay_B3_Historico_Ajustado(Premissas!$C$11,EOMONTH(Premissas!$D$5,-1)-10,IF(Premissas!$D$6="","",Premissas!$D$6),5000))</f>
        <v>#NAME?</v>
      </c>
      <c r="H5" s="22" t="e" cm="1">
        <f t="array" aca="1" ref="H5" ca="1">IF(Premissas!$C$12="","",Fintay_B3_Historico_Ajustado(Premissas!$C$12,EOMONTH(Premissas!$D$5,-1)-10,IF(Premissas!$D$6="","",Premissas!$D$6),5000))</f>
        <v>#NAME?</v>
      </c>
      <c r="K5" s="22" t="e" cm="1">
        <f t="array" aca="1" ref="K5" ca="1">IF(Premissas!$C$13="","",Fintay_B3_Historico_Ajustado(Premissas!$C$13,EOMONTH(Premissas!$D$5,-1)-10,IF(Premissas!$D$6="","",Premissas!$D$6),5000))</f>
        <v>#NAME?</v>
      </c>
      <c r="N5" s="22" t="e" cm="1">
        <f t="array" aca="1" ref="N5" ca="1">IF(Premissas!$C$14="","",Fintay_B3_Historico_Ajustado(Premissas!$C$14,EOMONTH(Premissas!$D$5,-1)-10,IF(Premissas!$D$6="","",Premissas!$D$6),5000))</f>
        <v>#NAME?</v>
      </c>
      <c r="Q5" s="22" t="e" cm="1">
        <f t="array" aca="1" ref="Q5" ca="1">IF(Premissas!$C$15="","",Fintay_B3_Historico_Ajustado(Premissas!$C$15,EOMONTH(Premissas!$D$5,-1)-10,IF(Premissas!$D$6="","",Premissas!$D$6),5000))</f>
        <v>#NAME?</v>
      </c>
      <c r="T5" s="22" t="e" cm="1">
        <f t="array" aca="1" ref="T5" ca="1">Fintay_Bacen(12,EOMONTH(Premissas!$D$5,-1)-10,IF(Premissas!$D$6="","",Premissas!$D$6))</f>
        <v>#NAME?</v>
      </c>
      <c r="V5" s="17" t="str" cm="1">
        <f t="array" aca="1" ref="V5" ca="1">IFERROR(_xlfn.VSTACK("indice",_xlfn.SCAN(1,_xlfn.DROP(INDEX(_xlfn.ANCHORARRAY(T5),0,2),1),_xlfn.LAMBDA(_xlpm.a,_xlpm.v,_xlpm.a*(1+_xlpm.v/100)))),"")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Inicio</vt:lpstr>
      <vt:lpstr>Premissas</vt:lpstr>
      <vt:lpstr>Resultados</vt:lpstr>
      <vt:lpstr>Simulacao</vt:lpstr>
      <vt:lpstr>Mensal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2026-10-15T15:14:32Z</dcterms:created>
  <dcterms:modified xsi:type="dcterms:W3CDTF">2026-10-15T15:14:45Z</dcterms:modified>
</cp:coreProperties>
</file>